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Readme" sheetId="1" r:id="rId1"/>
    <sheet name="BJT" sheetId="2" r:id="rId2"/>
    <sheet name="Resistor" sheetId="3" r:id="rId3"/>
    <sheet name="MOS" sheetId="4" r:id="rId4"/>
    <sheet name="TD &amp; MEMS" sheetId="5" r:id="rId5"/>
    <sheet name="nJ vs. Resolution" sheetId="6" r:id="rId6"/>
    <sheet name="Inacc. vs. Trims" sheetId="7" r:id="rId7"/>
    <sheet name="Inacc. vs. Process" sheetId="8" r:id="rId8"/>
    <sheet name="Inacc. vs. Area" sheetId="9" r:id="rId9"/>
    <sheet name="FOM Lines" sheetId="10" r:id="rId10"/>
  </sheets>
  <definedNames/>
  <calcPr fullCalcOnLoad="1"/>
</workbook>
</file>

<file path=xl/sharedStrings.xml><?xml version="1.0" encoding="utf-8"?>
<sst xmlns="http://schemas.openxmlformats.org/spreadsheetml/2006/main" count="1126" uniqueCount="415">
  <si>
    <t>Kofi Makinwa, Delft University of Technology, k.a.a.makinwa@tudelft.nl</t>
  </si>
  <si>
    <t>The purpose of this survey is to benchmark the performance of smart temperature sensors, i.e. sensors with a digital output.</t>
  </si>
  <si>
    <t>For use in publications and presentations please cite this survey as follows:</t>
  </si>
  <si>
    <t>See also : K.A.A. Makinwa, "Smart Temperature Sensors in Standard CMOS,” Procedia Engineering, pp. 930 – 939, Sept. 2010.</t>
  </si>
  <si>
    <t>Comments/Suggestions/Corrections are always welcome!</t>
  </si>
  <si>
    <t>Sensor Specifications</t>
  </si>
  <si>
    <r>
      <t xml:space="preserve">BE </t>
    </r>
    <r>
      <rPr>
        <sz val="11"/>
        <rFont val="Arial"/>
        <family val="2"/>
      </rPr>
      <t xml:space="preserve">- Y indicates if the sensor has a digital backend, i.e. that its digital output does not need further decimation, filtering or non-linearity correction. </t>
    </r>
  </si>
  <si>
    <r>
      <t>Samples</t>
    </r>
    <r>
      <rPr>
        <sz val="11"/>
        <rFont val="Arial"/>
        <family val="2"/>
      </rPr>
      <t xml:space="preserve"> - the number of measured samples. </t>
    </r>
  </si>
  <si>
    <r>
      <t xml:space="preserve">Trim </t>
    </r>
    <r>
      <rPr>
        <sz val="11"/>
        <rFont val="Arial"/>
        <family val="2"/>
      </rPr>
      <t>- the number of temperatures at which the sensor was trimmed.</t>
    </r>
  </si>
  <si>
    <r>
      <t xml:space="preserve">Isy - </t>
    </r>
    <r>
      <rPr>
        <sz val="11"/>
        <rFont val="Arial"/>
        <family val="2"/>
      </rPr>
      <t>typical current consumption at room temperature (RT)</t>
    </r>
  </si>
  <si>
    <r>
      <t>Vsy</t>
    </r>
    <r>
      <rPr>
        <sz val="11"/>
        <rFont val="Arial"/>
        <family val="2"/>
      </rPr>
      <t xml:space="preserve"> - minimum supply voltage at which the sensor meets its inaccuracy and resolution specs</t>
    </r>
  </si>
  <si>
    <r>
      <t>Ts</t>
    </r>
    <r>
      <rPr>
        <sz val="11"/>
        <rFont val="Arial"/>
        <family val="2"/>
      </rPr>
      <t xml:space="preserve"> - Conversion time needed to achieve the reported resolution</t>
    </r>
  </si>
  <si>
    <r>
      <t xml:space="preserve">Power </t>
    </r>
    <r>
      <rPr>
        <sz val="11"/>
        <rFont val="Arial"/>
        <family val="2"/>
      </rPr>
      <t xml:space="preserve">- average power dissipated during the specified conversion time </t>
    </r>
  </si>
  <si>
    <t>Figures of Merit</t>
  </si>
  <si>
    <t>Resolution FOM = Energy/Conversion * Resolution^2</t>
  </si>
  <si>
    <t>Sept 2018: Individual tabs created for the different classes of sensors</t>
  </si>
  <si>
    <t>Jan 14th 2010: 1st web release</t>
  </si>
  <si>
    <t>Source</t>
  </si>
  <si>
    <t>Year</t>
  </si>
  <si>
    <t>Month</t>
  </si>
  <si>
    <t>Title</t>
  </si>
  <si>
    <t>Author</t>
  </si>
  <si>
    <t>Type</t>
  </si>
  <si>
    <t>ADC</t>
  </si>
  <si>
    <t>BE</t>
  </si>
  <si>
    <t>Tech. [nm]</t>
  </si>
  <si>
    <t>Area [mm2]</t>
  </si>
  <si>
    <t>Samples</t>
  </si>
  <si>
    <t>Trim</t>
  </si>
  <si>
    <t>Trim+Offset</t>
  </si>
  <si>
    <r>
      <t>PP IA [</t>
    </r>
    <r>
      <rPr>
        <b/>
        <sz val="10"/>
        <rFont val="Arial"/>
        <family val="2"/>
      </rPr>
      <t>°</t>
    </r>
    <r>
      <rPr>
        <b/>
        <sz val="10"/>
        <rFont val="Arial"/>
        <family val="2"/>
      </rPr>
      <t>C]</t>
    </r>
  </si>
  <si>
    <t>Min [°C]</t>
  </si>
  <si>
    <t>Max [°C]</t>
  </si>
  <si>
    <t>Rel. IA [%]</t>
  </si>
  <si>
    <t>Isy [uA]</t>
  </si>
  <si>
    <t>Vsy [V]</t>
  </si>
  <si>
    <t>Res [mK]</t>
  </si>
  <si>
    <t>Ts [ms]</t>
  </si>
  <si>
    <t>uW</t>
  </si>
  <si>
    <t>nJ</t>
  </si>
  <si>
    <t>Res [K]</t>
  </si>
  <si>
    <t>R-FOM</t>
  </si>
  <si>
    <t xml:space="preserve">PSS [°C/V] </t>
  </si>
  <si>
    <t>S &amp; A</t>
  </si>
  <si>
    <t>1989</t>
  </si>
  <si>
    <t>6</t>
  </si>
  <si>
    <t>A Three-Terminal Integrated Temperature Transducer with Microcomputer Interfacing</t>
  </si>
  <si>
    <t>G.C.M. Meijer</t>
  </si>
  <si>
    <t>NPN</t>
  </si>
  <si>
    <t>Duty-cycle</t>
  </si>
  <si>
    <t>-</t>
  </si>
  <si>
    <t>JSSC</t>
  </si>
  <si>
    <t>Micropower CMOS Temperature Sensor with Digital Output</t>
  </si>
  <si>
    <t>A. Bakker</t>
  </si>
  <si>
    <t>PNP</t>
  </si>
  <si>
    <t>SD1</t>
  </si>
  <si>
    <t>0.1</t>
  </si>
  <si>
    <r>
      <t>A Switched-Current, Switched-Capacitor Temperature Sensor in 0.6-</t>
    </r>
    <r>
      <rPr>
        <sz val="10"/>
        <rFont val="Calibri"/>
        <family val="2"/>
      </rPr>
      <t>µ</t>
    </r>
    <r>
      <rPr>
        <sz val="9"/>
        <rFont val="Arial"/>
        <family val="2"/>
      </rPr>
      <t>m CMOS</t>
    </r>
  </si>
  <si>
    <t>M. Tuthill</t>
  </si>
  <si>
    <t>SAR</t>
  </si>
  <si>
    <t>ESSCIRC</t>
  </si>
  <si>
    <t>A High-Speed CMOS On-Chip Temperature Sensor</t>
  </si>
  <si>
    <t>L. Luh</t>
  </si>
  <si>
    <t>SD2</t>
  </si>
  <si>
    <t>A low–cost high–accuracy CMOS smart temperature sensor</t>
  </si>
  <si>
    <t>0.25</t>
  </si>
  <si>
    <t>ISCAS  [1]</t>
  </si>
  <si>
    <t>A high-accuracy temperature sensor with second-order curvature correction and digital bus interface</t>
  </si>
  <si>
    <t>M.A.P. Pertijs</t>
  </si>
  <si>
    <t>Y</t>
  </si>
  <si>
    <t>0.3</t>
  </si>
  <si>
    <r>
      <t>A CMOS Smart Temperature Sensor With a 3</t>
    </r>
    <r>
      <rPr>
        <sz val="10"/>
        <rFont val="Calibri"/>
        <family val="2"/>
      </rPr>
      <t>σ</t>
    </r>
    <r>
      <rPr>
        <sz val="9"/>
        <rFont val="Arial"/>
        <family val="2"/>
      </rPr>
      <t xml:space="preserve"> Inaccuracy of </t>
    </r>
    <r>
      <rPr>
        <sz val="9"/>
        <rFont val="Calibri"/>
        <family val="2"/>
      </rPr>
      <t>±</t>
    </r>
    <r>
      <rPr>
        <sz val="8.1"/>
        <rFont val="Arial"/>
        <family val="2"/>
      </rPr>
      <t>0.1°C From -55°C to 125°C</t>
    </r>
  </si>
  <si>
    <t>0.03</t>
  </si>
  <si>
    <t>IEICE TR.</t>
  </si>
  <si>
    <t>A CMOS Smart Thermal Sensor for Biomedical Application</t>
  </si>
  <si>
    <t xml:space="preserve">H-Y. Lee </t>
  </si>
  <si>
    <t>ISSCC</t>
  </si>
  <si>
    <t>A CMOS Smart Temperature Sensor with a Batch-Calibrated Inaccuracy of ±0.25°C (3σ) from –70 to 130°C</t>
  </si>
  <si>
    <t>A.L. Aita</t>
  </si>
  <si>
    <t>0.05</t>
  </si>
  <si>
    <r>
      <t>A 1.05V 1.6mW, 0.45°C 3σ Resolution Σ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based Temperature Sensor with Parasitic Resistance Compensation in 32nm Digital CMOS Process</t>
    </r>
  </si>
  <si>
    <t>H. Lakdawala</t>
  </si>
  <si>
    <t>CICC [2]</t>
  </si>
  <si>
    <t>HVM performance validation and DFM techniques used in a 32nm CMOS thermal sensor system</t>
  </si>
  <si>
    <t>D. Duarte</t>
  </si>
  <si>
    <t>8b Flash</t>
  </si>
  <si>
    <t>A CMOS Temperature Sensor with an Energy-Efficient Zoom ADC and an Inaccuracy of ±0.25°C (3σ) from -40°C to 125°C</t>
  </si>
  <si>
    <t>K. Souri</t>
  </si>
  <si>
    <t>ZSD1</t>
  </si>
  <si>
    <t>0.2</t>
  </si>
  <si>
    <t>A System-on-Chip EPC Gen-2 Passive UHF RFID Tag with Embedded Temperature Sensor</t>
  </si>
  <si>
    <t>J. Yin</t>
  </si>
  <si>
    <t>SS</t>
  </si>
  <si>
    <r>
      <t>A 1.2V 10</t>
    </r>
    <r>
      <rPr>
        <sz val="10"/>
        <rFont val="Calibri"/>
        <family val="2"/>
      </rPr>
      <t>µ</t>
    </r>
    <r>
      <rPr>
        <sz val="10"/>
        <rFont val="Arial"/>
        <family val="2"/>
      </rPr>
      <t>W NPN-Based Temperature Sensor with a 3σ Inaccuracy of ±0.2°C from –70°C to 125°C in 65 nm CMOS</t>
    </r>
  </si>
  <si>
    <t>F. Sebastiano</t>
  </si>
  <si>
    <t>0.9-1.2</t>
  </si>
  <si>
    <t>A 0.12mm2, 7.4µW Micropower Temperature Sensor with an Inaccuracy of ±0.2°C (3σ) from -30°C to 125°C</t>
  </si>
  <si>
    <t>Trans I&amp;M</t>
  </si>
  <si>
    <t>Low-Power Die-Level Process Variation and Temperature Monitors for Yield Analysis and Optimization in Deep-Submicron CMOS</t>
  </si>
  <si>
    <t>A Zjajo</t>
  </si>
  <si>
    <t>4b Flash</t>
  </si>
  <si>
    <t>TCAS</t>
  </si>
  <si>
    <t>An On-Chip Temperature Sensor With a Self-Discharging Diode in 32-nm SOI CMOS</t>
  </si>
  <si>
    <t>G. Chowdhury</t>
  </si>
  <si>
    <t>Diode</t>
  </si>
  <si>
    <t>TDC</t>
  </si>
  <si>
    <t>A CMOS Temperature Sensor with a Voltage-Calibrated Inaccuracy of ±0.15°C (3σ) from -55°C to 125°C</t>
  </si>
  <si>
    <t>ZSD2</t>
  </si>
  <si>
    <t>0.5</t>
  </si>
  <si>
    <t>A Micropower Battery Current Sensor with ±0.03% (3σ) Inaccuracy from -40°C to +85°C</t>
  </si>
  <si>
    <t>S. Shalmany</t>
  </si>
  <si>
    <t>VLSI</t>
  </si>
  <si>
    <t>A ±0.4°C Accurate High-Speed Remote Junction Temperature Sensor with Digital Beta Correction and Series- Resistance Cancellation in 65nm CMOS</t>
  </si>
  <si>
    <t>X. Pu</t>
  </si>
  <si>
    <t>SD2 + Vref</t>
  </si>
  <si>
    <r>
      <t xml:space="preserve">A </t>
    </r>
    <r>
      <rPr>
        <sz val="10"/>
        <rFont val="Arial"/>
        <family val="2"/>
      </rPr>
      <t>40μW CMOS Temperature Sensor with an Inaccuracy of ±0.4°C (3σ) from –55°C to 200°C</t>
    </r>
  </si>
  <si>
    <t>Ratiometric BJT-Based Thermal Sensor in 32nm and 22nm Technologies</t>
  </si>
  <si>
    <t>J. Shor</t>
  </si>
  <si>
    <t>FDC</t>
  </si>
  <si>
    <t>0.7</t>
  </si>
  <si>
    <t>A Passive RFID Tag Embedded Temperature Sensor With Improved Process Spreads Immunity for a -30 C to 60 C Sensing Range</t>
  </si>
  <si>
    <t>B. Wang</t>
  </si>
  <si>
    <t>A 1.55x0.85mm² 3ppm 1.0μA 32.768kHz MEMS-based Oscillator</t>
  </si>
  <si>
    <t>S.Asl</t>
  </si>
  <si>
    <t>A BJT-based CMOS Temperature Sensor with a 3.6pJ*C² Resolution FoM</t>
  </si>
  <si>
    <t>A. Heidary</t>
  </si>
  <si>
    <t>DCM</t>
  </si>
  <si>
    <t>JLPEA</t>
  </si>
  <si>
    <t xml:space="preserve">Untrimmed Low-Power Thermal Sensor for SoC in 22 nm Digital Fabrication Technology </t>
  </si>
  <si>
    <t>R. Eitan</t>
  </si>
  <si>
    <t>Compact BJT-Based Thermal Sensor for Processor Applications in a 14 nm tri-Gate CMOS Process</t>
  </si>
  <si>
    <t>T. Oshita</t>
  </si>
  <si>
    <t>A Temperature Sensor with a 3σ Inaccuracy of ±2°C without trimming from -50°C to 150°C in a 16nm FinFET Process</t>
  </si>
  <si>
    <t>M-C. Chuang</t>
  </si>
  <si>
    <t>TCAS2</t>
  </si>
  <si>
    <t>A CMOS Smart Temperature Sensor with Single-Point Calibration Method for Clinical Use</t>
  </si>
  <si>
    <t>C. Deng</t>
  </si>
  <si>
    <t>24-SD</t>
  </si>
  <si>
    <t>A 28-nm CMOS Ultra-Compact Thermal Sensor in Current-Mode Tecnique</t>
  </si>
  <si>
    <t>M. Eberlein</t>
  </si>
  <si>
    <t>8b SAR</t>
  </si>
  <si>
    <t>A BJT-based Temperature-to-Digital Converter with ±60mK (3σ) Inaccuracy from -70°C to 125°C in 160nm CMOS</t>
  </si>
  <si>
    <t>B. Yousefzadeh</t>
  </si>
  <si>
    <t>A ±36A Integrated Current-Sensing System with 0.3% (3σ) Gain Error and 400μA Offset from -55°C to +85°C</t>
  </si>
  <si>
    <t>Sensors J.</t>
  </si>
  <si>
    <t>A 1.1 μW CMOS Smart Temperature Sensor with an Inaccuracy of 0.2℃ (3σ) for Clinical Temperature Monitoring</t>
  </si>
  <si>
    <t>M-K. Law</t>
  </si>
  <si>
    <t>TIE</t>
  </si>
  <si>
    <t>An accurate BJT-based CMOS temperature sensor with duty-cycle-modulated output</t>
  </si>
  <si>
    <t>G. Wang</t>
  </si>
  <si>
    <t>An 18.75μW Dynamic Distributing Bias Temperature Sensor with 0.87°C(3σ) Untrimmed Inaccuracy and 0.00946mm² Area</t>
  </si>
  <si>
    <t>Y-C Hsu</t>
  </si>
  <si>
    <t>ISSCC [3]</t>
  </si>
  <si>
    <t>A BJT-Based Temperature Sensor with a Packaging-Robust Inaccuracy of ±0.3°C (3σ) from –55°C to +125°C after Heater-Assisted Voltage calibration</t>
  </si>
  <si>
    <t>0.01</t>
  </si>
  <si>
    <t>ASSCC</t>
  </si>
  <si>
    <t>A 0.5V BJT-based CMOS Thermal Sensor in 10-nm FinFET Technology</t>
  </si>
  <si>
    <t>D-S. Lin</t>
  </si>
  <si>
    <t>A 8-bit Subthreshold Hybrid Thermal Sensor with ±1.07°C Inaccuracy and Single-Element Remote Sensing Technique in 22nm FinFET</t>
  </si>
  <si>
    <t>C-Y. Lu</t>
  </si>
  <si>
    <t>Hybrid</t>
  </si>
  <si>
    <t>1.76</t>
  </si>
  <si>
    <t>Nano-Watt Class Energy-Efficient Capacitive Sensor Interface With On-Chip Temperature Drift Compensation</t>
  </si>
  <si>
    <t>T-T Zhang</t>
  </si>
  <si>
    <t>E Letters</t>
  </si>
  <si>
    <t>Capacitor-reused CMOS temperature sensor with duty-cycle-modulated output and 0.38°C (3s) inaccuracy</t>
  </si>
  <si>
    <t>Z. Tang</t>
  </si>
  <si>
    <t>A 10.6 pJ*K² Resolution FoM Temperature Sensor Using Astable Multivibrator</t>
  </si>
  <si>
    <t>TCAS1</t>
  </si>
  <si>
    <t>A Miniaturized 0.003 mm² PNP-Based Thermal Sensor for Dense CPU Thermal Monitoring</t>
  </si>
  <si>
    <t>O. Bass</t>
  </si>
  <si>
    <t>A CMOS Temperature Sensor With Versatile Readout Scheme and High Accuracy for Multi-Sensor Systems</t>
  </si>
  <si>
    <t>SSC-L</t>
  </si>
  <si>
    <t>A No-Trim, Scaling-Friendly Thermal Sensor in 16nm FinFET using Bulk-Diodes as Sensing Elements</t>
  </si>
  <si>
    <t>An Untrimmed BJT-Based Temperature Sensor with Dynamic Current-Gain Compensation in 55-nm CMOS Process</t>
  </si>
  <si>
    <t>An Energy-Efficient BJT-Based Temperature-to-Digital Converter with ±0.13°C (3σ) Inaccuracy from -40 to 125°C</t>
  </si>
  <si>
    <t>R. Kumar</t>
  </si>
  <si>
    <t>A 490-pW SAR Temperature Sensor With a Leakage-Based Bandgap-Vth Reference</t>
  </si>
  <si>
    <t>B. Park</t>
  </si>
  <si>
    <r>
      <rPr>
        <sz val="10"/>
        <rFont val="Arial"/>
        <family val="2"/>
      </rPr>
      <t>10b SAR</t>
    </r>
  </si>
  <si>
    <t>Y</t>
  </si>
  <si>
    <t>A BJT-Based Temperature-to-Digital Converter With a ±0.25 °C 3 σ -Inaccuracy From −40 °C to +180 °C Using Heater-Assisted Voltage Calibration</t>
  </si>
  <si>
    <t>A 620-µW BJT-Based Temperature-to-Digital Converter with 0.65-mK Resolution and FOM of 190fJ·K²</t>
  </si>
  <si>
    <t>CICC</t>
  </si>
  <si>
    <t xml:space="preserve">ISCAS </t>
  </si>
  <si>
    <t>A Current-Mode Temperature Sensor with a ±1.56 °C Raw Error and Duty-Cycle Output in 16nm FinFET</t>
  </si>
  <si>
    <t>A BJT-based CMOS Temperature Sensor with Duty-cycle-modulated Output and ±0.54 °C (3σ) Inaccuracy from -40 °C to 125 °C</t>
  </si>
  <si>
    <t>Z. Huang</t>
  </si>
  <si>
    <t>PNP/NPN</t>
  </si>
  <si>
    <t>3,3/1,2</t>
  </si>
  <si>
    <t>Notes:</t>
  </si>
  <si>
    <t>[1] Precision Temperature Sensors in CMOS technology, M.A.P. Pertijs, Kluwer</t>
  </si>
  <si>
    <t xml:space="preserve">[2] Thermal sensor variation reduction in deep sub 100nm process technologies, D.E. Duarte et. al, IEEE Sensors 2010 </t>
  </si>
  <si>
    <t>[3] Reports measurements of sensors in BOTH plastic and ceramic packages</t>
  </si>
  <si>
    <t>Numbers in red indicate state-of-the-art performance</t>
  </si>
  <si>
    <t>Silicon Resonator Based 3.2μW Real Time Clock with ±10ppm Frequency Accuracy</t>
  </si>
  <si>
    <t>D. Ruffieux</t>
  </si>
  <si>
    <t>RC</t>
  </si>
  <si>
    <t>A 80kS/s 36µW Resistor-based Temperature Sensor using BGR-free SAR ADC with a Unevenly-weighted Resistor String in 0.18μm CMOS</t>
  </si>
  <si>
    <t xml:space="preserve">C-K. Wu </t>
  </si>
  <si>
    <t>RR</t>
  </si>
  <si>
    <t>A Temperature-to-Digital Converter for a MEMSBased
Programmable Oscillator with Better Than
±0.5ppm Frequency Stability</t>
  </si>
  <si>
    <t>M. Perrot</t>
  </si>
  <si>
    <t>A Fully-Integrated 71 nW CMOS Temperature Sensor for Low Power Wireless Sensor Nodes</t>
  </si>
  <si>
    <t>S. Jeong</t>
  </si>
  <si>
    <t xml:space="preserve">A Resistor-Based Temperature Sensor for MEMS Frequency References
</t>
  </si>
  <si>
    <t>M. Shahmohammadi</t>
  </si>
  <si>
    <t>WB</t>
  </si>
  <si>
    <t>A 0.9V 5kS/s resistor-based time-domain temperature sensor in 90nm CMOS with calibrated inaccuracy of −0.6°C/0.8°C from −40°C to 125° C</t>
  </si>
  <si>
    <t>X. Tang</t>
  </si>
  <si>
    <t>A Resistor-Based Temperature Sensor for a Real Time Clock with ±2ppm Frequency Stability</t>
  </si>
  <si>
    <t>P. Park</t>
  </si>
  <si>
    <t>1.8</t>
  </si>
  <si>
    <t>A CMOS Thermistor-Embedded Continuous-Time Delta-Sigma Temperature Sensor with a Resolution of 0.01°C</t>
  </si>
  <si>
    <t>C-H. Weng</t>
  </si>
  <si>
    <t>WhB</t>
  </si>
  <si>
    <t>A 0.7V resistive sensor with temperature/voltage detection function in 16nm FinFET technologies</t>
  </si>
  <si>
    <t>J. Horng</t>
  </si>
  <si>
    <t>A ±3ppm 1.1mW FBAR Frequency Reference with 750MHz Output and 750mV Supply</t>
  </si>
  <si>
    <t>K. A. Sankaragomathi</t>
  </si>
  <si>
    <t>A CMOS Temperature Sensor with a 49fJ·K² Resolution FoM</t>
  </si>
  <si>
    <t>S. Pan</t>
  </si>
  <si>
    <t>A Resistor-Based Temperature Sensor with a 0.13pJ∙K² resolution FoM</t>
  </si>
  <si>
    <t>A Compact Resistor-Based CMOS Temperature Sensor With an Inaccuracy of 0.12 °C (3σ) and a Resolution FoM of 0.43 pJ·K² in 65-nm CMOS</t>
  </si>
  <si>
    <t>W. Choi</t>
  </si>
  <si>
    <t>PPF</t>
  </si>
  <si>
    <t>A 0.25mm2 Resistor-Based Temperature Sensor with an Inaccuracy of 0.12°C (3s) from -55°C to 125°C</t>
  </si>
  <si>
    <t>A 0.8-V Resistor-Based Temperature Sensor in 65-nm CMOS With Supply Sensitivity of 0.28 °C/V</t>
  </si>
  <si>
    <t>H. Park</t>
  </si>
  <si>
    <t>Flash/SAR</t>
  </si>
  <si>
    <t>A 174pW-488.3 nW 1S/s-100kS/s All-Dynamic Resistive Temperature Sensor with Speed/Resolution/Resistance Adaptability</t>
  </si>
  <si>
    <t>H. Xin</t>
  </si>
  <si>
    <t>0,65/1</t>
  </si>
  <si>
    <t xml:space="preserve">Miniaturized, 0.01 mm2, Resistor-based Thermal Sensor with an Energy Consumption of 0.9nJ and a Conversion Time of 80μs for Processor Applications </t>
  </si>
  <si>
    <t>A. Mordakhay</t>
  </si>
  <si>
    <t>A Wheatstone-Bridge Temperature Sensor with a Resolution FoM of 20fJ·K²</t>
  </si>
  <si>
    <t xml:space="preserve"> </t>
  </si>
  <si>
    <t>A 0.12mm2 Wien-Bridge Temperature Sensor with 0.1°C (3σ) Inaccuracy from -40°C to 180°C</t>
  </si>
  <si>
    <t>CICC</t>
  </si>
  <si>
    <t>A 2-in-1 Temperature and Humidity Sensor Achieving 62 fJ∙K² and 0.83 pJ∙(%RH)²</t>
  </si>
  <si>
    <t>H. Jiang</t>
  </si>
  <si>
    <t>SC-WhB</t>
  </si>
  <si>
    <t>TDC</t>
  </si>
  <si>
    <t>A 6800-µm² Resistor-Based Temperature Sensor with ±0.35°C (3σ) inaccuracy in 180-nm CMOS</t>
  </si>
  <si>
    <t>J. Angevare</t>
  </si>
  <si>
    <t>Sensors J</t>
  </si>
  <si>
    <t>A 9-bit Resistor-Based Highly-Digital Temperature Sensor with a SAR-Quantization Embedded Differential Low-Pass Filter in 65nm CMOS with a 2.5µs Conversion Time</t>
  </si>
  <si>
    <t>A. Wang</t>
  </si>
  <si>
    <t>LPF</t>
  </si>
  <si>
    <t>SAR</t>
  </si>
  <si>
    <t xml:space="preserve">A 5800 μm² Resistor-based Temperature Senso with a One-Point Trimmed 3σ Inaccuracy of ±1.2 °C from −50 to 105 °C in 65nm CMOS </t>
  </si>
  <si>
    <t>Y. Lee</t>
  </si>
  <si>
    <t xml:space="preserve">A 5800 μm² Resistor-based Temperature Sensor  with a One-Point Trimmed 3σ Inaccuracy of ±1.2 °C from −50 to 105 °C in 65nm CMOS </t>
  </si>
  <si>
    <t>A 0.008mm² resistor based temperature sensor achieving 92fJ.K² FoM in 65nm CMOS</t>
  </si>
  <si>
    <t>A. Khashaba</t>
  </si>
  <si>
    <t>A 2.18-pJ/conversion, 1656-μm² Temperature Sensor With a 0.61-pJ·K² FoM and 52-pW Stand-By Power</t>
  </si>
  <si>
    <t>K. Pelzers</t>
  </si>
  <si>
    <t>0,6/1</t>
  </si>
  <si>
    <t>A 6.6 μW Wheatstone-bridge Temperature Sensor for Biomedical Applications</t>
  </si>
  <si>
    <t>A CMOS resistor-based temperature sensor with a 10fJ∙K² resolution FoM and 0.4°C (3σ) inaccuracy from −55°C to 125°C after a 1-point trim</t>
  </si>
  <si>
    <t>TCAS-L</t>
  </si>
  <si>
    <t>A Dynamic-Biased Resistor-Based CMOS Temperature Sensor With a Duty-Cycle-Modulated Output</t>
  </si>
  <si>
    <t>H-WhB</t>
  </si>
  <si>
    <t>A Hybrid Thermal-Diffusivity/Resistor-Based Temperature Sensor with a Self-Calibrated Inaccuracy of 0.25°C (3σ) from −55°C to 125°C</t>
  </si>
  <si>
    <t>A Highly-Digital 2210μm² Resistor-Based Temperature Sensor with a One-Point Trimmed Inaccuracy of ±1.3°C (3σ) in 65-nm CMOS</t>
  </si>
  <si>
    <t>A 310 nW Temperature Sensor Achieving 9.8 mK Resolution using a DFLL-based Readout Circuit</t>
  </si>
  <si>
    <t>A. Jain</t>
  </si>
  <si>
    <t>SC-WhB</t>
  </si>
  <si>
    <t>FLL</t>
  </si>
  <si>
    <t>A 12us-Conversion, 20mK-Resolution Temperature Sensor Based on SAR ADC</t>
  </si>
  <si>
    <t>H. Ku</t>
  </si>
  <si>
    <t>A Time-to-Digital-Converter-Based CMOS Smart Temperature Sensor</t>
  </si>
  <si>
    <t>P. Chen</t>
  </si>
  <si>
    <t>MOS</t>
  </si>
  <si>
    <t>MST</t>
  </si>
  <si>
    <t>An accurate CMOS delay-line-based smart temperature sensor for low-power low-cost systems</t>
  </si>
  <si>
    <t>C. Chen</t>
  </si>
  <si>
    <t>An ultra low power 1V, 220nW temperature sensor for passive wireless applications</t>
  </si>
  <si>
    <t>Y.S. Lin</t>
  </si>
  <si>
    <t>A 366kS/s 400μW 0.0013mm² Frequency-to-Digital Converter based CMOS temperature sensor using multiphase clock</t>
  </si>
  <si>
    <t>K. Kim</t>
  </si>
  <si>
    <t>A Time-Domain Sub-Micro Watt Temperature Sensor With Digital Set-Point Programming</t>
  </si>
  <si>
    <t>A 405-nW CMOS Temperature Sensor based on Linear MOS Operation</t>
  </si>
  <si>
    <t>TCASII</t>
  </si>
  <si>
    <t>Full Passive UHF Tag With a Temperature Sensor Suitable for Human Body Temperature Monitoring</t>
  </si>
  <si>
    <t>A. Vaz</t>
  </si>
  <si>
    <t>A Time-Domain SAR Smart Temperature Sensor with a 3σ inaccuracy of -0.4°C~+0.6°C over a 0°C to 90°C Range</t>
  </si>
  <si>
    <t>SAR TDC</t>
  </si>
  <si>
    <t>ISCAS</t>
  </si>
  <si>
    <t>Miniaturized CMOS thermal sensor array for temperature gradient measurement in microprocessors</t>
  </si>
  <si>
    <t>K. Luria</t>
  </si>
  <si>
    <t>A Sub-μW Embedded CMOS Temperature Sensor for RFID Food Monitoring Application</t>
  </si>
  <si>
    <t>0.5, 1</t>
  </si>
  <si>
    <t>Low-power temperature-to-frequency converter consisting of subthreshold CMOS circuits for integrated smart temperature sensors</t>
  </si>
  <si>
    <t>K. Ueno</t>
  </si>
  <si>
    <t>All-Digital Time-Domain Smart Temperature Sensor With an Inter-Batch Inaccuracy of 0.7°C - 0.6°C After One-Point Calibration</t>
  </si>
  <si>
    <t>A Precision DTMOST-based temperature sensor</t>
  </si>
  <si>
    <t>DTMOS</t>
  </si>
  <si>
    <t>VLSIS</t>
  </si>
  <si>
    <t>Time-domain CMOS temperature sensors with dual delay-locked loops for microprocessor thermal monitoring</t>
  </si>
  <si>
    <t>D. Ha</t>
  </si>
  <si>
    <t>DLL</t>
  </si>
  <si>
    <t>A 69 μW CMOS Smart Temperature Sensor with an Inaccuracy of ±0.8°C (3σ) from -50°C to 150°C</t>
  </si>
  <si>
    <t>S-C. Lee</t>
  </si>
  <si>
    <t>A Millimeter-Scale Energy-Autonomous Sensor System With Stacked Battery and Solar Cells</t>
  </si>
  <si>
    <t>M. Fojtik</t>
  </si>
  <si>
    <t>A Process-Variation-Tolerant On-Chip CMOS Thermometer for Auto Temperature Compensated Self-Refresh of Low-Power Mobile DRAM</t>
  </si>
  <si>
    <t>D. Shim</t>
  </si>
  <si>
    <t>2.5b Flash</t>
  </si>
  <si>
    <t>na</t>
  </si>
  <si>
    <t>A 0.008mm² 500μW 469kS/s Frequency-to-Digital Converter based CMOS Temperature Sensor with Process Variation Compensation</t>
  </si>
  <si>
    <t>S. Hwang</t>
  </si>
  <si>
    <t xml:space="preserve">A 0.85V, 600nW All-CMOS Temperature Sensor with an Inaccuracy of ±0.4°C (3σ) from -40°C to 125°C
</t>
  </si>
  <si>
    <t>A 0.4V 280-nW Frequency Reference-less Nearly All-Digital Hybrid Domain Temperature Sensor</t>
  </si>
  <si>
    <t>W. Zhao</t>
  </si>
  <si>
    <t xml:space="preserve">A 486k S/s CMOS Time-Domain Smart Temperature Sensor with -0.85°C/0.78°C Voltage-Calibrated Error </t>
  </si>
  <si>
    <t>A Self-referenced VCO-based Temperature Sensor with 0.034°C/mV Supply Sensitivity in 65nm CMOS</t>
  </si>
  <si>
    <t>T. Anand</t>
  </si>
  <si>
    <t>A 0.02mm² Embedded Temperature Sensor with ±2°C Inaccuracy for Self-Refresh Control in 25nm Mobile DRAM</t>
  </si>
  <si>
    <t>Y. Kim</t>
  </si>
  <si>
    <t>OSC</t>
  </si>
  <si>
    <t>A 0.6nJ -0.22/0.19°C Inaccuracy Temperature Sensor Using Exponential Sub-threshold Oscillation Dependence</t>
  </si>
  <si>
    <t>K. Yang</t>
  </si>
  <si>
    <t>An Ultralow Power Time-Domain Temperature Sensor With Time-Domain Delta–Sigma TDC</t>
  </si>
  <si>
    <t>W. Song</t>
  </si>
  <si>
    <t>A 225 μm² probe single-point calibration digital temperature sensor using body-bias calibration in 28nm FD-SOI CMOS</t>
  </si>
  <si>
    <t>M. Cochet</t>
  </si>
  <si>
    <t>An 11nW temperature-to-digital converter utilizing sub-threshold MOSFET operation at sub-thermal drain voltage</t>
  </si>
  <si>
    <t>T. Someya</t>
  </si>
  <si>
    <t>A 640 pW 22 pJ/sample Gate Leakage-Based Digital CMOS Temperature Sensor with 0.25°C Resolution</t>
  </si>
  <si>
    <r>
      <t>D</t>
    </r>
    <r>
      <rPr>
        <sz val="10"/>
        <rFont val="Arial"/>
        <family val="2"/>
      </rPr>
      <t xml:space="preserve">. </t>
    </r>
    <r>
      <rPr>
        <sz val="10"/>
        <rFont val="Arial"/>
        <family val="2"/>
      </rPr>
      <t>S. Truesdell</t>
    </r>
  </si>
  <si>
    <t>MOS</t>
  </si>
  <si>
    <t>FDC</t>
  </si>
  <si>
    <t>JSSC</t>
  </si>
  <si>
    <t>2019</t>
  </si>
  <si>
    <t>A 763 pW 230 pJ/Conversion Fully Integrated CMOS Temperature-to-Digital Converter With +0.81°C/-0.75°C Inaccuracy</t>
  </si>
  <si>
    <t>H. Wang</t>
  </si>
  <si>
    <t>A DTMOST-based Temperature Sensor with 3σ Inaccuracy of ±0.9℃ for Self-Refresh Control in 28nm Mobile DRAM</t>
  </si>
  <si>
    <t>S. Park</t>
  </si>
  <si>
    <r>
      <t>SSC</t>
    </r>
    <r>
      <rPr>
        <sz val="10"/>
        <rFont val="Arial"/>
        <family val="2"/>
      </rPr>
      <t>-L</t>
    </r>
  </si>
  <si>
    <t>2020</t>
  </si>
  <si>
    <t>A 6.4 nW 1.7% Relative Inaccuracy CMOS Temperature Sensor Utilizing Sub-Thermal Drain Voltage Stabilization and Frequency-Locked Loop</t>
  </si>
  <si>
    <t>T. Someya</t>
  </si>
  <si>
    <t>A 1770-μm2 Leakage-Based Digital Temperature Sensor With Supply Sensitivity Suppression in 55-nm CMOS</t>
  </si>
  <si>
    <t>Z.Tang</t>
  </si>
  <si>
    <t>NMOS</t>
  </si>
  <si>
    <t>PMOS</t>
  </si>
  <si>
    <t>TCAS-I</t>
  </si>
  <si>
    <t>A +0.44°C/-0.4°C Inaccuracy Temperature Sensor With Multi-Threshold MOSFET-Based Sensing Element and CMOS Thyristor-Based VCO</t>
  </si>
  <si>
    <t>J. Li</t>
  </si>
  <si>
    <r>
      <t>A 0.26-pJ·K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2400-μm² Digital Temperature Sensor in 55-nm CMOS</t>
    </r>
  </si>
  <si>
    <t>A CMOS Temperature-to-Digital Converter with an Inaccuracy of ±0.5°C (3σ) from –55°C to 125°C</t>
  </si>
  <si>
    <t>C. van Vroonhoven</t>
  </si>
  <si>
    <t>TD</t>
  </si>
  <si>
    <t>A Temperature-to-Digital Converter Based on an Optimized Electrothermal Filter</t>
  </si>
  <si>
    <t>S.M. Kashmiri</t>
  </si>
  <si>
    <t>A Thermal-Diffusivity-Based Temperature Sensor with an Untrimmed Inaccuracy of ±0.2°C (3σ) from –55°C to 125°C</t>
  </si>
  <si>
    <t>Transducers</t>
  </si>
  <si>
    <t>An SOI Thermal-Diffusivity-Based Temperature Sensor with ±0.6°C (3σ) Untrimmed Imaccuracy from -70°C TO 170°C</t>
  </si>
  <si>
    <t>TDSOI</t>
  </si>
  <si>
    <t>A ±0.4°C (3σ) -70°C to 200°C Time-Domain Temperature Sensor based on Heat Diffusion in Si and SiO2</t>
  </si>
  <si>
    <t>A 0.008-mm² Area-Optimized Thermal-Diffusivity-Based Temperature Sensor in 160-nm CMOS for SoC Thermal Monitoring</t>
  </si>
  <si>
    <t>U. Sonmez</t>
  </si>
  <si>
    <t xml:space="preserve">A 0.008-mm² Area-Optimized Thermal-Diffusivity-Based Temperature Sensor in 160-nm CMOS for SoC Thermal Monitoring
</t>
  </si>
  <si>
    <t>A 4600μm² 1.5°C (3σ) 0.9kS/s Thermal-Diffusivity Temperature Sensor with VCO-Based Readout in 0.16μm CMOS</t>
  </si>
  <si>
    <t>R. Quan</t>
  </si>
  <si>
    <t>A 2800-μm² Thermal-Diffusivity Temperature Sensor with VCO-based Readout in 160-nm CMOS</t>
  </si>
  <si>
    <t>A 1650-μm² 0.9-1.2V Thermal Diffusivity Temperature Sensor in 40nm CMOS</t>
  </si>
  <si>
    <t>MSD1</t>
  </si>
  <si>
    <t>Dual-MEMS-Resonator Temperature-to-Digital Converter with 40µK Resolution and FOM of 0.12pJ∙K²</t>
  </si>
  <si>
    <t>M. Roshan</t>
  </si>
  <si>
    <t>MEMS</t>
  </si>
  <si>
    <t>A MEMS-Assisted Temperature Sensor With 20-μK Resolution, Conversion Rate of 200 S/s, and FOM of 0.04 pJ∙K²</t>
  </si>
  <si>
    <t>Data for constant FOM lines</t>
  </si>
  <si>
    <t>FOM1 =nJ°C^2</t>
  </si>
  <si>
    <t>°C</t>
  </si>
  <si>
    <t>J-H Park</t>
  </si>
  <si>
    <t>An Energy-Efficient Capacitively Biased Diode-Based Temperature Sensor in 55-nm CMOS</t>
  </si>
  <si>
    <t>A 700-μm², Ring-Oscillator-Based Thermal Sensor in 16-nm FinFET</t>
  </si>
  <si>
    <t>Y. Lempel</t>
  </si>
  <si>
    <t>TVLSI</t>
  </si>
  <si>
    <t>A 0.65V 1316μm2 Fully Synthesizable Digital Temperature Sensor Using Wire Metal Achieving 0.16nJ·%2-Accuracy FoM in 5nm FinFET CMOS</t>
  </si>
  <si>
    <t>J. Park</t>
  </si>
  <si>
    <t>0.65</t>
  </si>
  <si>
    <t>2021</t>
  </si>
  <si>
    <t>A BJT-Based CMOS Temperature Sensor Achieving an Inaccuracy of ±0.45°C (3σ) from -50°C to 180°C and a Resolution-FoM of 7.2pJ∙K2 at 150°C</t>
  </si>
  <si>
    <t>A 210nW BJT-based Temperature Sensor with an Inaccuracy of ±0.15°C (3σ) from −15°C to 85°C</t>
  </si>
  <si>
    <t>1/1,8</t>
  </si>
  <si>
    <t>2,5/1</t>
  </si>
  <si>
    <t>Oct 2018: Added column for the power-supply sensitivity of BJT and resistor based sensors</t>
  </si>
  <si>
    <r>
      <t>PP IA</t>
    </r>
    <r>
      <rPr>
        <sz val="11"/>
        <rFont val="Arial"/>
        <family val="2"/>
      </rPr>
      <t xml:space="preserve"> - Worst-case inaccuracy (IA) over a specified temperature range. The values given are either</t>
    </r>
    <r>
      <rPr>
        <b/>
        <sz val="11"/>
        <rFont val="Arial"/>
        <family val="2"/>
      </rPr>
      <t xml:space="preserve"> max - min or 6σ values</t>
    </r>
    <r>
      <rPr>
        <sz val="11"/>
        <rFont val="Arial"/>
        <family val="2"/>
      </rPr>
      <t xml:space="preserve">. Since inaccuracy is a statistical measure, measurements on a large number of samples </t>
    </r>
    <r>
      <rPr>
        <b/>
        <sz val="11"/>
        <rFont val="Arial"/>
        <family val="2"/>
      </rPr>
      <t>(&gt;12)</t>
    </r>
    <r>
      <rPr>
        <sz val="11"/>
        <rFont val="Arial"/>
        <family val="2"/>
      </rPr>
      <t xml:space="preserve"> are required to obtain realistic numbers. Inaccuracy is a function of sensor type, readout architecture, process and the number of trimming points. Due to the presence of non-linearity, a sensor's spread is usually less than its inaccuracy.   </t>
    </r>
  </si>
  <si>
    <t>A 90.9kS/s, 0.7nJ/conversion Hybrid Temperature Sensor in 4nm-class CMOS</t>
  </si>
  <si>
    <t>Y. Li</t>
  </si>
  <si>
    <t>9b SAR</t>
  </si>
  <si>
    <t>Y. Shen</t>
  </si>
  <si>
    <t>A 2.74pJ/conversion 0.0018mm2 Temperature Sensor with On-chip Gain and Offset Correction</t>
  </si>
  <si>
    <r>
      <t xml:space="preserve">Resolution </t>
    </r>
    <r>
      <rPr>
        <sz val="11"/>
        <rFont val="Arial"/>
        <family val="2"/>
      </rPr>
      <t xml:space="preserve">- measure of the noise present in the sensor's output. Usually specified as an rms value in °C obtained in a certain conversion time. Note that resolution is usually limited by thermal and 1/f noise, and not by quantization noise! As a result, resolution should be determined experimentally, </t>
    </r>
    <r>
      <rPr>
        <sz val="11"/>
        <color indexed="10"/>
        <rFont val="Arial"/>
        <family val="2"/>
      </rPr>
      <t>e.g. by logging the results of at least one second of continuous operation (=&gt; 100s/1000s of conversions) at a stable temperature.</t>
    </r>
    <r>
      <rPr>
        <sz val="11"/>
        <rFont val="Arial"/>
        <family val="2"/>
      </rPr>
      <t xml:space="preserve"> </t>
    </r>
  </si>
  <si>
    <r>
      <t xml:space="preserve">Relative Inaccuracy (%) </t>
    </r>
    <r>
      <rPr>
        <sz val="11"/>
        <rFont val="Arial"/>
        <family val="2"/>
      </rPr>
      <t>-  the slope of an imaginary box placed around the sensor's error vs temperature curve = 100*PP IA / Specified temperature range.</t>
    </r>
  </si>
  <si>
    <t>A 2.98pJ/conversion 0.0023mm2 Dynamic Temperature Sensor with Fully On-Chip Corrections</t>
  </si>
  <si>
    <t>A BJT-Based Temperature Sensor with ±0.1°C (3σ) Inaccuracy from -55°C to 125°C and a 0.85pJ∙K2 Resolution FoM Using Continuous-Time Readout</t>
  </si>
  <si>
    <t>N. Toth</t>
  </si>
  <si>
    <t>A Sub-1V 810nW Capacitively-Biased BJT-Based Temperature Sensor with an Inaccuracy of ±0.15°C (3σ) from -55°C to 125°C</t>
  </si>
  <si>
    <t>CTSD2</t>
  </si>
  <si>
    <t>A BJT-Based Temperature-to-Frequency Converter With ± 1°C (3σ) Inaccuracy From –40 °C to 140 °C for On-Chip Thermal Monitoring</t>
  </si>
  <si>
    <t>A CMOS Smart Temperature Sensor with a 3σ Inaccuracy of 0.5°C from -50 to 120°C</t>
  </si>
  <si>
    <t>A 0.4-V 0.0294-mm2 Resistor-Based Temperature Sensor Achieving ±0.24 ◦C p2p Inaccuracy From −40 ◦C to 125 ◦C and 385 fJ · K2 Resolution FoM in 65-nm CMOS</t>
  </si>
  <si>
    <t>D. Shi</t>
  </si>
  <si>
    <t>A 0.9 V 6,400-μm2 Resistor-based Temperature Sensor with a One-Point Trimmed 3σ Inaccuracy of ±0.64 °C from −50 to 125 °C</t>
  </si>
  <si>
    <r>
      <t xml:space="preserve">K.A.A. Makinwa, "Temperature Sensor Performance Survey," Accessed: </t>
    </r>
    <r>
      <rPr>
        <i/>
        <sz val="11"/>
        <rFont val="Arial"/>
        <family val="2"/>
      </rPr>
      <t>Date</t>
    </r>
    <r>
      <rPr>
        <sz val="11"/>
        <rFont val="Arial"/>
        <family val="2"/>
      </rPr>
      <t>. [Online]. Available: http://ei.ewi.tudelft.nl/docs/TSensor_survey.xls</t>
    </r>
  </si>
  <si>
    <t>Smart Temperature Sensor Performance Survey: May 2023</t>
  </si>
  <si>
    <t>Note: Since inaccuracy is only weakly related to energy consumption, the corresponding Accuracy FoM is not very meaningful</t>
  </si>
  <si>
    <r>
      <t>PSS</t>
    </r>
    <r>
      <rPr>
        <sz val="11"/>
        <rFont val="Arial"/>
        <family val="2"/>
      </rPr>
      <t xml:space="preserve"> - Power-supply sensitivity, expresses how changes in supply voltage affect the sensor's output</t>
    </r>
  </si>
  <si>
    <t>NS-SAR</t>
  </si>
  <si>
    <t>A 0.06-mm2 Current-Mode Noise-Shaping SAR based Temperature-to-Digital Converter with a 4.9-nJ Energy/Conversion</t>
  </si>
  <si>
    <t>A. Aprile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</si>
</sst>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"/>
    <numFmt numFmtId="166" formatCode="0.0E+00"/>
    <numFmt numFmtId="167" formatCode="0.000"/>
    <numFmt numFmtId="168" formatCode="0.0000E+00"/>
    <numFmt numFmtId="169" formatCode="0.0000_ 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8.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name val="Symbol"/>
      <family val="1"/>
    </font>
    <font>
      <sz val="11"/>
      <color indexed="10"/>
      <name val="Arial"/>
      <family val="2"/>
    </font>
    <font>
      <sz val="10"/>
      <name val="Wingdings"/>
      <family val="0"/>
    </font>
    <font>
      <sz val="12"/>
      <color indexed="10"/>
      <name val="Arial"/>
      <family val="2"/>
    </font>
    <font>
      <sz val="9"/>
      <name val="宋体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59"/>
      </left>
      <right style="thin">
        <color indexed="59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55" applyNumberFormat="1" applyFont="1" applyFill="1" applyBorder="1" applyAlignment="1">
      <alignment horizontal="left"/>
      <protection/>
    </xf>
    <xf numFmtId="165" fontId="3" fillId="0" borderId="0" xfId="55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 wrapText="1"/>
    </xf>
    <xf numFmtId="1" fontId="4" fillId="0" borderId="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applyBorder="1" applyAlignment="1">
      <alignment horizontal="center"/>
      <protection/>
    </xf>
    <xf numFmtId="49" fontId="2" fillId="0" borderId="0" xfId="0" applyNumberFormat="1" applyFont="1" applyFill="1" applyBorder="1" applyAlignment="1">
      <alignment/>
    </xf>
    <xf numFmtId="49" fontId="4" fillId="0" borderId="0" xfId="56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55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1" fontId="11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/>
    </xf>
    <xf numFmtId="11" fontId="0" fillId="0" borderId="1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64" fillId="0" borderId="0" xfId="0" applyNumberFormat="1" applyFont="1" applyFill="1" applyBorder="1" applyAlignment="1">
      <alignment horizontal="center"/>
    </xf>
    <xf numFmtId="166" fontId="6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5" fillId="0" borderId="0" xfId="0" applyNumberFormat="1" applyFont="1" applyAlignment="1">
      <alignment vertical="center" wrapText="1"/>
    </xf>
    <xf numFmtId="0" fontId="66" fillId="0" borderId="0" xfId="0" applyNumberFormat="1" applyFont="1" applyFill="1" applyBorder="1" applyAlignment="1">
      <alignment horizontal="center"/>
    </xf>
    <xf numFmtId="0" fontId="3" fillId="0" borderId="0" xfId="56" applyNumberFormat="1" applyFont="1" applyFill="1" applyBorder="1" applyAlignment="1">
      <alignment horizontal="center"/>
      <protection/>
    </xf>
    <xf numFmtId="168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64" fillId="0" borderId="11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/>
    </xf>
    <xf numFmtId="1" fontId="64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67" fontId="66" fillId="0" borderId="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66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1" fontId="0" fillId="0" borderId="1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Alignment="1">
      <alignment horizontal="center"/>
    </xf>
    <xf numFmtId="165" fontId="66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49" fontId="69" fillId="0" borderId="0" xfId="0" applyNumberFormat="1" applyFont="1" applyFill="1" applyBorder="1" applyAlignment="1">
      <alignment horizontal="left"/>
    </xf>
    <xf numFmtId="2" fontId="66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6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025"/>
          <c:w val="0.941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BJT!$X$2:$X$67</c:f>
              <c:numCache>
                <c:ptCount val="66"/>
                <c:pt idx="0">
                  <c:v>0.001</c:v>
                </c:pt>
                <c:pt idx="1">
                  <c:v>0.1</c:v>
                </c:pt>
                <c:pt idx="2">
                  <c:v>0.25</c:v>
                </c:pt>
                <c:pt idx="3">
                  <c:v>0.18</c:v>
                </c:pt>
                <c:pt idx="4">
                  <c:v>0.05</c:v>
                </c:pt>
                <c:pt idx="5">
                  <c:v>0.125</c:v>
                </c:pt>
                <c:pt idx="6">
                  <c:v>0.03</c:v>
                </c:pt>
                <c:pt idx="7">
                  <c:v>0.01</c:v>
                </c:pt>
                <c:pt idx="8">
                  <c:v>0.002</c:v>
                </c:pt>
                <c:pt idx="9">
                  <c:v>0.025</c:v>
                </c:pt>
                <c:pt idx="10">
                  <c:v>0.025</c:v>
                </c:pt>
                <c:pt idx="11">
                  <c:v>0.025</c:v>
                </c:pt>
                <c:pt idx="12">
                  <c:v>0.15</c:v>
                </c:pt>
                <c:pt idx="13">
                  <c:v>0.9</c:v>
                </c:pt>
                <c:pt idx="14">
                  <c:v>0.018</c:v>
                </c:pt>
                <c:pt idx="15">
                  <c:v>0.35</c:v>
                </c:pt>
                <c:pt idx="16">
                  <c:v>0.03</c:v>
                </c:pt>
                <c:pt idx="17">
                  <c:v>0.015</c:v>
                </c:pt>
                <c:pt idx="18">
                  <c:v>4.5</c:v>
                </c:pt>
                <c:pt idx="19">
                  <c:v>0.25</c:v>
                </c:pt>
                <c:pt idx="20">
                  <c:v>0.005</c:v>
                </c:pt>
                <c:pt idx="21">
                  <c:v>0.02</c:v>
                </c:pt>
                <c:pt idx="22">
                  <c:v>0.005</c:v>
                </c:pt>
                <c:pt idx="23">
                  <c:v>0.125</c:v>
                </c:pt>
                <c:pt idx="24">
                  <c:v>0.02</c:v>
                </c:pt>
                <c:pt idx="25">
                  <c:v>0.19</c:v>
                </c:pt>
                <c:pt idx="26">
                  <c:v>0.25</c:v>
                </c:pt>
                <c:pt idx="27">
                  <c:v>0.3</c:v>
                </c:pt>
                <c:pt idx="28">
                  <c:v>0.025</c:v>
                </c:pt>
                <c:pt idx="29">
                  <c:v>0.003</c:v>
                </c:pt>
                <c:pt idx="30">
                  <c:v>0.25</c:v>
                </c:pt>
                <c:pt idx="31">
                  <c:v>0.25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0.06</c:v>
                </c:pt>
                <c:pt idx="36">
                  <c:v>0.5</c:v>
                </c:pt>
                <c:pt idx="37">
                  <c:v>0.015</c:v>
                </c:pt>
                <c:pt idx="38">
                  <c:v>0.01</c:v>
                </c:pt>
                <c:pt idx="39">
                  <c:v>0.01</c:v>
                </c:pt>
                <c:pt idx="40">
                  <c:v>0.003</c:v>
                </c:pt>
                <c:pt idx="41">
                  <c:v>0.15</c:v>
                </c:pt>
                <c:pt idx="42">
                  <c:v>0.015</c:v>
                </c:pt>
                <c:pt idx="43">
                  <c:v>0.173</c:v>
                </c:pt>
                <c:pt idx="44">
                  <c:v>0.58</c:v>
                </c:pt>
                <c:pt idx="45">
                  <c:v>0.04</c:v>
                </c:pt>
                <c:pt idx="46">
                  <c:v>0.032</c:v>
                </c:pt>
                <c:pt idx="47">
                  <c:v>0.039</c:v>
                </c:pt>
                <c:pt idx="48">
                  <c:v>0.13</c:v>
                </c:pt>
                <c:pt idx="49">
                  <c:v>0.016</c:v>
                </c:pt>
                <c:pt idx="50">
                  <c:v>0.3</c:v>
                </c:pt>
                <c:pt idx="51">
                  <c:v>0.02</c:v>
                </c:pt>
                <c:pt idx="52">
                  <c:v>0.0016699999999999998</c:v>
                </c:pt>
                <c:pt idx="53">
                  <c:v>0.3</c:v>
                </c:pt>
                <c:pt idx="54">
                  <c:v>0.023</c:v>
                </c:pt>
                <c:pt idx="55">
                  <c:v>0.00065</c:v>
                </c:pt>
                <c:pt idx="56">
                  <c:v>0.108</c:v>
                </c:pt>
                <c:pt idx="57">
                  <c:v>0.06</c:v>
                </c:pt>
                <c:pt idx="58">
                  <c:v>0.015</c:v>
                </c:pt>
                <c:pt idx="59">
                  <c:v>0.0176</c:v>
                </c:pt>
                <c:pt idx="60">
                  <c:v>0.46</c:v>
                </c:pt>
                <c:pt idx="61">
                  <c:v>0.144</c:v>
                </c:pt>
                <c:pt idx="62">
                  <c:v>0.015</c:v>
                </c:pt>
                <c:pt idx="63">
                  <c:v>0.0018</c:v>
                </c:pt>
                <c:pt idx="64">
                  <c:v>0.0011439999999999998</c:v>
                </c:pt>
                <c:pt idx="65">
                  <c:v>0.092</c:v>
                </c:pt>
              </c:numCache>
            </c:numRef>
          </c:xVal>
          <c:yVal>
            <c:numRef>
              <c:f>BJT!$W$2:$W$67</c:f>
              <c:numCache>
                <c:ptCount val="66"/>
                <c:pt idx="0">
                  <c:v>800000</c:v>
                </c:pt>
                <c:pt idx="1">
                  <c:v>1100.0000000000002</c:v>
                </c:pt>
                <c:pt idx="2">
                  <c:v>84.375</c:v>
                </c:pt>
                <c:pt idx="3">
                  <c:v>29</c:v>
                </c:pt>
                <c:pt idx="4">
                  <c:v>75000</c:v>
                </c:pt>
                <c:pt idx="5">
                  <c:v>28000</c:v>
                </c:pt>
                <c:pt idx="6">
                  <c:v>35100</c:v>
                </c:pt>
                <c:pt idx="7">
                  <c:v>18750</c:v>
                </c:pt>
                <c:pt idx="8">
                  <c:v>187500</c:v>
                </c:pt>
                <c:pt idx="9">
                  <c:v>3492</c:v>
                </c:pt>
                <c:pt idx="10">
                  <c:v>6250</c:v>
                </c:pt>
                <c:pt idx="11">
                  <c:v>6250</c:v>
                </c:pt>
                <c:pt idx="12">
                  <c:v>1332.8</c:v>
                </c:pt>
                <c:pt idx="14">
                  <c:v>900</c:v>
                </c:pt>
                <c:pt idx="15">
                  <c:v>96</c:v>
                </c:pt>
                <c:pt idx="16">
                  <c:v>4531.8</c:v>
                </c:pt>
                <c:pt idx="17">
                  <c:v>736</c:v>
                </c:pt>
                <c:pt idx="18">
                  <c:v>11</c:v>
                </c:pt>
                <c:pt idx="19">
                  <c:v>40</c:v>
                </c:pt>
                <c:pt idx="20">
                  <c:v>509.99999999999994</c:v>
                </c:pt>
                <c:pt idx="21">
                  <c:v>27.029999999999998</c:v>
                </c:pt>
                <c:pt idx="22">
                  <c:v>1650</c:v>
                </c:pt>
                <c:pt idx="23">
                  <c:v>900</c:v>
                </c:pt>
                <c:pt idx="24">
                  <c:v>147.84000000000003</c:v>
                </c:pt>
                <c:pt idx="25">
                  <c:v>1890</c:v>
                </c:pt>
                <c:pt idx="26">
                  <c:v>973.3499999999999</c:v>
                </c:pt>
                <c:pt idx="27">
                  <c:v>18.59625</c:v>
                </c:pt>
                <c:pt idx="28">
                  <c:v>37.8</c:v>
                </c:pt>
                <c:pt idx="29">
                  <c:v>350.90000000000003</c:v>
                </c:pt>
                <c:pt idx="30">
                  <c:v>750</c:v>
                </c:pt>
                <c:pt idx="31">
                  <c:v>25.299999999999997</c:v>
                </c:pt>
                <c:pt idx="32">
                  <c:v>24.4464</c:v>
                </c:pt>
                <c:pt idx="33">
                  <c:v>326.70000000000005</c:v>
                </c:pt>
                <c:pt idx="34">
                  <c:v>176</c:v>
                </c:pt>
                <c:pt idx="35">
                  <c:v>162000</c:v>
                </c:pt>
                <c:pt idx="36">
                  <c:v>0.5632</c:v>
                </c:pt>
                <c:pt idx="37">
                  <c:v>34.5</c:v>
                </c:pt>
                <c:pt idx="38">
                  <c:v>108</c:v>
                </c:pt>
                <c:pt idx="39">
                  <c:v>550</c:v>
                </c:pt>
                <c:pt idx="40">
                  <c:v>356.40000000000003</c:v>
                </c:pt>
                <c:pt idx="41">
                  <c:v>153.6</c:v>
                </c:pt>
                <c:pt idx="42">
                  <c:v>34.5</c:v>
                </c:pt>
                <c:pt idx="43">
                  <c:v>125</c:v>
                </c:pt>
                <c:pt idx="44">
                  <c:v>1.6</c:v>
                </c:pt>
                <c:pt idx="45">
                  <c:v>28</c:v>
                </c:pt>
                <c:pt idx="46">
                  <c:v>73.44</c:v>
                </c:pt>
                <c:pt idx="47">
                  <c:v>6.9984</c:v>
                </c:pt>
                <c:pt idx="48">
                  <c:v>458.37999999999994</c:v>
                </c:pt>
                <c:pt idx="49">
                  <c:v>1605.1200000000001</c:v>
                </c:pt>
                <c:pt idx="50">
                  <c:v>0.23399999999999999</c:v>
                </c:pt>
                <c:pt idx="51">
                  <c:v>1213.6</c:v>
                </c:pt>
                <c:pt idx="52">
                  <c:v>1908.4799999999998</c:v>
                </c:pt>
                <c:pt idx="53">
                  <c:v>0.098</c:v>
                </c:pt>
                <c:pt idx="54">
                  <c:v>195</c:v>
                </c:pt>
                <c:pt idx="55">
                  <c:v>446.4</c:v>
                </c:pt>
                <c:pt idx="56">
                  <c:v>0.7125</c:v>
                </c:pt>
                <c:pt idx="57">
                  <c:v>51.61000000000001</c:v>
                </c:pt>
                <c:pt idx="58">
                  <c:v>14.080000000000002</c:v>
                </c:pt>
                <c:pt idx="59">
                  <c:v>31.540000000000003</c:v>
                </c:pt>
                <c:pt idx="60">
                  <c:v>0.704</c:v>
                </c:pt>
                <c:pt idx="61">
                  <c:v>2.4800000000000004</c:v>
                </c:pt>
                <c:pt idx="62">
                  <c:v>10.5</c:v>
                </c:pt>
                <c:pt idx="63">
                  <c:v>103.68</c:v>
                </c:pt>
                <c:pt idx="64">
                  <c:v>646</c:v>
                </c:pt>
                <c:pt idx="65">
                  <c:v>4.896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MOS!$X$2:$X$41</c:f>
              <c:numCache>
                <c:ptCount val="40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0.34</c:v>
                </c:pt>
                <c:pt idx="4">
                  <c:v>0.5</c:v>
                </c:pt>
                <c:pt idx="5">
                  <c:v>0.3</c:v>
                </c:pt>
                <c:pt idx="6">
                  <c:v>0.035</c:v>
                </c:pt>
                <c:pt idx="7">
                  <c:v>0.092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0.133</c:v>
                </c:pt>
                <c:pt idx="12">
                  <c:v>0.033</c:v>
                </c:pt>
                <c:pt idx="13">
                  <c:v>0.033</c:v>
                </c:pt>
                <c:pt idx="14">
                  <c:v>0.78</c:v>
                </c:pt>
                <c:pt idx="15">
                  <c:v>0.13</c:v>
                </c:pt>
                <c:pt idx="16">
                  <c:v>0.3</c:v>
                </c:pt>
                <c:pt idx="17">
                  <c:v>1.94</c:v>
                </c:pt>
                <c:pt idx="18">
                  <c:v>0.94</c:v>
                </c:pt>
                <c:pt idx="19">
                  <c:v>0.063</c:v>
                </c:pt>
                <c:pt idx="20">
                  <c:v>0.25</c:v>
                </c:pt>
                <c:pt idx="21">
                  <c:v>0.26</c:v>
                </c:pt>
                <c:pt idx="22">
                  <c:v>0.3</c:v>
                </c:pt>
                <c:pt idx="23">
                  <c:v>0.05</c:v>
                </c:pt>
                <c:pt idx="24">
                  <c:v>0.073</c:v>
                </c:pt>
                <c:pt idx="25">
                  <c:v>0.09</c:v>
                </c:pt>
                <c:pt idx="26">
                  <c:v>0.76</c:v>
                </c:pt>
                <c:pt idx="27">
                  <c:v>0.145</c:v>
                </c:pt>
                <c:pt idx="28">
                  <c:v>0.25</c:v>
                </c:pt>
                <c:pt idx="29">
                  <c:v>0.3</c:v>
                </c:pt>
                <c:pt idx="30">
                  <c:v>0.010199999999999999</c:v>
                </c:pt>
                <c:pt idx="31">
                  <c:v>0.3</c:v>
                </c:pt>
                <c:pt idx="32">
                  <c:v>0.075</c:v>
                </c:pt>
                <c:pt idx="33">
                  <c:v>0.016</c:v>
                </c:pt>
                <c:pt idx="34">
                  <c:v>0.013</c:v>
                </c:pt>
                <c:pt idx="35">
                  <c:v>0.1</c:v>
                </c:pt>
                <c:pt idx="36">
                  <c:v>0.32</c:v>
                </c:pt>
                <c:pt idx="37">
                  <c:v>0.017</c:v>
                </c:pt>
                <c:pt idx="38">
                  <c:v>0.017</c:v>
                </c:pt>
              </c:numCache>
            </c:numRef>
          </c:xVal>
          <c:yVal>
            <c:numRef>
              <c:f>MOS!$W$2:$W$41</c:f>
              <c:numCache>
                <c:ptCount val="40"/>
                <c:pt idx="0">
                  <c:v>5000</c:v>
                </c:pt>
                <c:pt idx="1">
                  <c:v>300</c:v>
                </c:pt>
                <c:pt idx="2">
                  <c:v>22</c:v>
                </c:pt>
                <c:pt idx="3">
                  <c:v>1.08</c:v>
                </c:pt>
                <c:pt idx="4">
                  <c:v>450</c:v>
                </c:pt>
                <c:pt idx="5">
                  <c:v>0.405</c:v>
                </c:pt>
                <c:pt idx="6">
                  <c:v>11</c:v>
                </c:pt>
                <c:pt idx="7">
                  <c:v>18348</c:v>
                </c:pt>
                <c:pt idx="8">
                  <c:v>91</c:v>
                </c:pt>
                <c:pt idx="9">
                  <c:v>3.5999999999999996</c:v>
                </c:pt>
                <c:pt idx="10">
                  <c:v>100</c:v>
                </c:pt>
                <c:pt idx="11">
                  <c:v>175</c:v>
                </c:pt>
                <c:pt idx="12">
                  <c:v>1504</c:v>
                </c:pt>
                <c:pt idx="13">
                  <c:v>1504</c:v>
                </c:pt>
                <c:pt idx="14">
                  <c:v>240</c:v>
                </c:pt>
                <c:pt idx="15">
                  <c:v>690</c:v>
                </c:pt>
                <c:pt idx="16">
                  <c:v>23</c:v>
                </c:pt>
                <c:pt idx="17">
                  <c:v>2.9568000000000003</c:v>
                </c:pt>
                <c:pt idx="18">
                  <c:v>1.065</c:v>
                </c:pt>
                <c:pt idx="19">
                  <c:v>3.57</c:v>
                </c:pt>
                <c:pt idx="20">
                  <c:v>7.000000000000001</c:v>
                </c:pt>
                <c:pt idx="21">
                  <c:v>0.5459999999999999</c:v>
                </c:pt>
                <c:pt idx="22">
                  <c:v>3.388</c:v>
                </c:pt>
                <c:pt idx="23">
                  <c:v>1.2779999999999998</c:v>
                </c:pt>
                <c:pt idx="24">
                  <c:v>0.6</c:v>
                </c:pt>
                <c:pt idx="25">
                  <c:v>656</c:v>
                </c:pt>
                <c:pt idx="26">
                  <c:v>2.016</c:v>
                </c:pt>
                <c:pt idx="27">
                  <c:v>9.229</c:v>
                </c:pt>
                <c:pt idx="28">
                  <c:v>0.021952</c:v>
                </c:pt>
                <c:pt idx="29">
                  <c:v>0.2289</c:v>
                </c:pt>
                <c:pt idx="30">
                  <c:v>3.375</c:v>
                </c:pt>
                <c:pt idx="31">
                  <c:v>0.098</c:v>
                </c:pt>
                <c:pt idx="32">
                  <c:v>4.896</c:v>
                </c:pt>
                <c:pt idx="33">
                  <c:v>12.183000000000002</c:v>
                </c:pt>
                <c:pt idx="34">
                  <c:v>12.838000000000001</c:v>
                </c:pt>
                <c:pt idx="35">
                  <c:v>11.564</c:v>
                </c:pt>
                <c:pt idx="36">
                  <c:v>0.28841999999999995</c:v>
                </c:pt>
                <c:pt idx="37">
                  <c:v>0.8944</c:v>
                </c:pt>
                <c:pt idx="38">
                  <c:v>0.8944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Resistor!$X$2:$X$51</c:f>
              <c:numCache>
                <c:ptCount val="50"/>
                <c:pt idx="0">
                  <c:v>0.04</c:v>
                </c:pt>
                <c:pt idx="1">
                  <c:v>0.25</c:v>
                </c:pt>
                <c:pt idx="2">
                  <c:v>0.0001</c:v>
                </c:pt>
                <c:pt idx="3">
                  <c:v>0.3</c:v>
                </c:pt>
                <c:pt idx="4">
                  <c:v>0.006</c:v>
                </c:pt>
                <c:pt idx="5">
                  <c:v>0.003</c:v>
                </c:pt>
                <c:pt idx="6">
                  <c:v>0.85</c:v>
                </c:pt>
                <c:pt idx="7">
                  <c:v>0.0028</c:v>
                </c:pt>
                <c:pt idx="8">
                  <c:v>0.01</c:v>
                </c:pt>
                <c:pt idx="9">
                  <c:v>1</c:v>
                </c:pt>
                <c:pt idx="10">
                  <c:v>0.00175</c:v>
                </c:pt>
                <c:pt idx="11">
                  <c:v>0.000165</c:v>
                </c:pt>
                <c:pt idx="12">
                  <c:v>0.000165</c:v>
                </c:pt>
                <c:pt idx="13">
                  <c:v>0.00041</c:v>
                </c:pt>
                <c:pt idx="14">
                  <c:v>0.00041</c:v>
                </c:pt>
                <c:pt idx="15">
                  <c:v>0.0025</c:v>
                </c:pt>
                <c:pt idx="16">
                  <c:v>0.0025</c:v>
                </c:pt>
                <c:pt idx="17">
                  <c:v>0.00029</c:v>
                </c:pt>
                <c:pt idx="18">
                  <c:v>0.00029</c:v>
                </c:pt>
                <c:pt idx="19">
                  <c:v>0.121</c:v>
                </c:pt>
                <c:pt idx="20">
                  <c:v>0.068</c:v>
                </c:pt>
                <c:pt idx="21">
                  <c:v>0.61</c:v>
                </c:pt>
                <c:pt idx="22">
                  <c:v>0.15</c:v>
                </c:pt>
                <c:pt idx="23">
                  <c:v>0.00016</c:v>
                </c:pt>
                <c:pt idx="24">
                  <c:v>0.00016</c:v>
                </c:pt>
                <c:pt idx="25">
                  <c:v>0.00046</c:v>
                </c:pt>
                <c:pt idx="26">
                  <c:v>0.00046</c:v>
                </c:pt>
                <c:pt idx="27">
                  <c:v>0.002</c:v>
                </c:pt>
                <c:pt idx="28">
                  <c:v>0.12</c:v>
                </c:pt>
                <c:pt idx="29">
                  <c:v>0.38</c:v>
                </c:pt>
                <c:pt idx="30">
                  <c:v>0.0028</c:v>
                </c:pt>
                <c:pt idx="31">
                  <c:v>0.0028</c:v>
                </c:pt>
                <c:pt idx="32">
                  <c:v>0.0014299999999999998</c:v>
                </c:pt>
                <c:pt idx="33">
                  <c:v>0.53</c:v>
                </c:pt>
                <c:pt idx="34">
                  <c:v>0.0002</c:v>
                </c:pt>
                <c:pt idx="35">
                  <c:v>0.00015</c:v>
                </c:pt>
                <c:pt idx="36">
                  <c:v>0.00015</c:v>
                </c:pt>
                <c:pt idx="37">
                  <c:v>0.226</c:v>
                </c:pt>
                <c:pt idx="38">
                  <c:v>0.00045</c:v>
                </c:pt>
                <c:pt idx="39">
                  <c:v>0.00045</c:v>
                </c:pt>
                <c:pt idx="40">
                  <c:v>0.0128</c:v>
                </c:pt>
                <c:pt idx="41">
                  <c:v>0.009800000000000001</c:v>
                </c:pt>
                <c:pt idx="42">
                  <c:v>0.02</c:v>
                </c:pt>
                <c:pt idx="43">
                  <c:v>0.114</c:v>
                </c:pt>
                <c:pt idx="44">
                  <c:v>0.47</c:v>
                </c:pt>
                <c:pt idx="45">
                  <c:v>0.47</c:v>
                </c:pt>
                <c:pt idx="46">
                  <c:v>0.0010500000000000002</c:v>
                </c:pt>
                <c:pt idx="47">
                  <c:v>0.0010500000000000002</c:v>
                </c:pt>
                <c:pt idx="48">
                  <c:v>0.00272</c:v>
                </c:pt>
                <c:pt idx="49">
                  <c:v>0.00272</c:v>
                </c:pt>
              </c:numCache>
            </c:numRef>
          </c:xVal>
          <c:yVal>
            <c:numRef>
              <c:f>Resistor!$W$2:$W$51</c:f>
              <c:numCache>
                <c:ptCount val="50"/>
                <c:pt idx="0">
                  <c:v>225</c:v>
                </c:pt>
                <c:pt idx="1">
                  <c:v>0.30000000000000004</c:v>
                </c:pt>
                <c:pt idx="2">
                  <c:v>1310100</c:v>
                </c:pt>
                <c:pt idx="3">
                  <c:v>2.21875</c:v>
                </c:pt>
                <c:pt idx="4">
                  <c:v>3600</c:v>
                </c:pt>
                <c:pt idx="5">
                  <c:v>3600</c:v>
                </c:pt>
                <c:pt idx="6">
                  <c:v>2.358</c:v>
                </c:pt>
                <c:pt idx="7">
                  <c:v>992</c:v>
                </c:pt>
                <c:pt idx="8">
                  <c:v>6.45</c:v>
                </c:pt>
                <c:pt idx="9">
                  <c:v>112</c:v>
                </c:pt>
                <c:pt idx="10">
                  <c:v>1500</c:v>
                </c:pt>
                <c:pt idx="11">
                  <c:v>1800</c:v>
                </c:pt>
                <c:pt idx="12">
                  <c:v>1800</c:v>
                </c:pt>
                <c:pt idx="13">
                  <c:v>800</c:v>
                </c:pt>
                <c:pt idx="14">
                  <c:v>800</c:v>
                </c:pt>
                <c:pt idx="15">
                  <c:v>68</c:v>
                </c:pt>
                <c:pt idx="16">
                  <c:v>68</c:v>
                </c:pt>
                <c:pt idx="17">
                  <c:v>470</c:v>
                </c:pt>
                <c:pt idx="18">
                  <c:v>470</c:v>
                </c:pt>
                <c:pt idx="19">
                  <c:v>0.47000000000000003</c:v>
                </c:pt>
                <c:pt idx="20">
                  <c:v>0.496</c:v>
                </c:pt>
                <c:pt idx="21">
                  <c:v>0.00488</c:v>
                </c:pt>
                <c:pt idx="22">
                  <c:v>0.9416</c:v>
                </c:pt>
                <c:pt idx="23">
                  <c:v>790</c:v>
                </c:pt>
                <c:pt idx="24">
                  <c:v>790</c:v>
                </c:pt>
                <c:pt idx="25">
                  <c:v>520</c:v>
                </c:pt>
                <c:pt idx="26">
                  <c:v>520</c:v>
                </c:pt>
                <c:pt idx="27">
                  <c:v>15.6</c:v>
                </c:pt>
                <c:pt idx="28">
                  <c:v>528</c:v>
                </c:pt>
                <c:pt idx="29">
                  <c:v>0.08825</c:v>
                </c:pt>
                <c:pt idx="30">
                  <c:v>32.5</c:v>
                </c:pt>
                <c:pt idx="31">
                  <c:v>32.5</c:v>
                </c:pt>
                <c:pt idx="32">
                  <c:v>45</c:v>
                </c:pt>
                <c:pt idx="33">
                  <c:v>0.00216</c:v>
                </c:pt>
                <c:pt idx="34">
                  <c:v>264</c:v>
                </c:pt>
                <c:pt idx="35">
                  <c:v>440</c:v>
                </c:pt>
                <c:pt idx="36">
                  <c:v>440</c:v>
                </c:pt>
                <c:pt idx="37">
                  <c:v>3.125</c:v>
                </c:pt>
                <c:pt idx="38">
                  <c:v>660</c:v>
                </c:pt>
                <c:pt idx="39">
                  <c:v>660</c:v>
                </c:pt>
                <c:pt idx="40">
                  <c:v>28</c:v>
                </c:pt>
                <c:pt idx="41">
                  <c:v>3.1</c:v>
                </c:pt>
                <c:pt idx="42">
                  <c:v>7.2</c:v>
                </c:pt>
                <c:pt idx="43">
                  <c:v>0.18</c:v>
                </c:pt>
                <c:pt idx="44">
                  <c:v>0.0027400000000000002</c:v>
                </c:pt>
                <c:pt idx="45">
                  <c:v>0.00298</c:v>
                </c:pt>
                <c:pt idx="46">
                  <c:v>100</c:v>
                </c:pt>
                <c:pt idx="47">
                  <c:v>100</c:v>
                </c:pt>
                <c:pt idx="48">
                  <c:v>52</c:v>
                </c:pt>
                <c:pt idx="49">
                  <c:v>52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MEMS'!$X$2:$X$17</c:f>
              <c:numCache>
                <c:ptCount val="16"/>
                <c:pt idx="0">
                  <c:v>0.05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  <c:pt idx="4">
                  <c:v>0.037</c:v>
                </c:pt>
                <c:pt idx="5">
                  <c:v>0.075</c:v>
                </c:pt>
                <c:pt idx="6">
                  <c:v>0.21</c:v>
                </c:pt>
                <c:pt idx="7">
                  <c:v>0.21</c:v>
                </c:pt>
                <c:pt idx="8">
                  <c:v>0.6</c:v>
                </c:pt>
                <c:pt idx="9">
                  <c:v>0.47</c:v>
                </c:pt>
                <c:pt idx="10">
                  <c:v>0.36</c:v>
                </c:pt>
                <c:pt idx="11">
                  <c:v>0.36</c:v>
                </c:pt>
                <c:pt idx="12">
                  <c:v>0.24</c:v>
                </c:pt>
                <c:pt idx="13">
                  <c:v>0.24</c:v>
                </c:pt>
                <c:pt idx="14">
                  <c:v>0.015</c:v>
                </c:pt>
              </c:numCache>
            </c:numRef>
          </c:xVal>
          <c:yVal>
            <c:numRef>
              <c:f>'TD &amp; MEMS'!$W$2:$W$17</c:f>
              <c:numCache>
                <c:ptCount val="16"/>
                <c:pt idx="0">
                  <c:v>15151515.15151515</c:v>
                </c:pt>
                <c:pt idx="1">
                  <c:v>31250000</c:v>
                </c:pt>
                <c:pt idx="2">
                  <c:v>18750000</c:v>
                </c:pt>
                <c:pt idx="3">
                  <c:v>8331250</c:v>
                </c:pt>
                <c:pt idx="4">
                  <c:v>3500000</c:v>
                </c:pt>
                <c:pt idx="5">
                  <c:v>3715400</c:v>
                </c:pt>
                <c:pt idx="6">
                  <c:v>3100</c:v>
                </c:pt>
                <c:pt idx="7">
                  <c:v>3100</c:v>
                </c:pt>
                <c:pt idx="8">
                  <c:v>3960.0000000000005</c:v>
                </c:pt>
                <c:pt idx="9">
                  <c:v>2400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5100000</c:v>
                </c:pt>
              </c:numCache>
            </c:numRef>
          </c:yVal>
          <c:smooth val="0"/>
        </c:ser>
        <c:ser>
          <c:idx val="7"/>
          <c:order val="4"/>
          <c:tx>
            <c:v>MEMS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MEMS'!$X$18:$X$19</c:f>
              <c:numCache>
                <c:ptCount val="2"/>
                <c:pt idx="0">
                  <c:v>4E-05</c:v>
                </c:pt>
                <c:pt idx="1">
                  <c:v>2E-05</c:v>
                </c:pt>
              </c:numCache>
            </c:numRef>
          </c:xVal>
          <c:yVal>
            <c:numRef>
              <c:f>'TD &amp; MEMS'!$W$18:$W$19</c:f>
              <c:numCache>
                <c:ptCount val="2"/>
                <c:pt idx="0">
                  <c:v>73150</c:v>
                </c:pt>
                <c:pt idx="1">
                  <c:v>95000</c:v>
                </c:pt>
              </c:numCache>
            </c:numRef>
          </c:yVal>
          <c:smooth val="0"/>
        </c:ser>
        <c:ser>
          <c:idx val="2"/>
          <c:order val="5"/>
          <c:tx>
            <c:v>10 fJ*K²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Lines'!$E$7:$E$8</c:f>
              <c:numCache>
                <c:ptCount val="2"/>
                <c:pt idx="0">
                  <c:v>3.162277660168379E-07</c:v>
                </c:pt>
                <c:pt idx="1">
                  <c:v>0.01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5"/>
          <c:order val="6"/>
          <c:tx>
            <c:v>100 fJ*K²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Lines'!$D$7:$D$8</c:f>
              <c:numCache>
                <c:ptCount val="2"/>
                <c:pt idx="0">
                  <c:v>1E-06</c:v>
                </c:pt>
                <c:pt idx="1">
                  <c:v>0.03162277660168379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6"/>
          <c:order val="7"/>
          <c:tx>
            <c:v>1 pJ*K²</c:v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'FOM Lines'!$C$7:$C$8</c:f>
              <c:numCache>
                <c:ptCount val="2"/>
                <c:pt idx="0">
                  <c:v>3.1622776601683796E-06</c:v>
                </c:pt>
                <c:pt idx="1">
                  <c:v>0.1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axId val="3535859"/>
        <c:axId val="31822732"/>
      </c:scatterChart>
      <c:valAx>
        <c:axId val="3535859"/>
        <c:scaling>
          <c:logBase val="10"/>
          <c:orientation val="minMax"/>
          <c:max val="1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Resolution [K]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At val="0.01"/>
        <c:crossBetween val="midCat"/>
        <c:dispUnits/>
      </c:valAx>
      <c:valAx>
        <c:axId val="31822732"/>
        <c:scaling>
          <c:logBase val="10"/>
          <c:orientation val="minMax"/>
          <c:max val="100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Energy/Conversion [nJ]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At val="1E-05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531"/>
          <c:w val="0.1037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-0.01025"/>
          <c:w val="0.912"/>
          <c:h val="0.914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BJT!$M$2:$M$67</c:f>
              <c:numCache>
                <c:ptCount val="66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0.4</c:v>
                </c:pt>
                <c:pt idx="5">
                  <c:v>0.4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0.4</c:v>
                </c:pt>
                <c:pt idx="12">
                  <c:v>0.4</c:v>
                </c:pt>
                <c:pt idx="13">
                  <c:v>2.4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0.4</c:v>
                </c:pt>
                <c:pt idx="19">
                  <c:v>2.4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2.4</c:v>
                </c:pt>
                <c:pt idx="26">
                  <c:v>2.4</c:v>
                </c:pt>
                <c:pt idx="27">
                  <c:v>1.4</c:v>
                </c:pt>
                <c:pt idx="29">
                  <c:v>1.4</c:v>
                </c:pt>
                <c:pt idx="30">
                  <c:v>0.4</c:v>
                </c:pt>
                <c:pt idx="31">
                  <c:v>0.4</c:v>
                </c:pt>
                <c:pt idx="32">
                  <c:v>2.4</c:v>
                </c:pt>
                <c:pt idx="33">
                  <c:v>0.4</c:v>
                </c:pt>
                <c:pt idx="34">
                  <c:v>1.4</c:v>
                </c:pt>
                <c:pt idx="35">
                  <c:v>1.4</c:v>
                </c:pt>
                <c:pt idx="36">
                  <c:v>0.4</c:v>
                </c:pt>
                <c:pt idx="37">
                  <c:v>1.4</c:v>
                </c:pt>
                <c:pt idx="38">
                  <c:v>0.4</c:v>
                </c:pt>
                <c:pt idx="39">
                  <c:v>1.4</c:v>
                </c:pt>
                <c:pt idx="40">
                  <c:v>1.4</c:v>
                </c:pt>
                <c:pt idx="41">
                  <c:v>0.4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2.4</c:v>
                </c:pt>
                <c:pt idx="49">
                  <c:v>1.4</c:v>
                </c:pt>
                <c:pt idx="50">
                  <c:v>0.4</c:v>
                </c:pt>
                <c:pt idx="51">
                  <c:v>0.4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6">
                  <c:v>0.4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26"/>
            <c:spPr>
              <a:solidFill>
                <a:srgbClr val="00FF0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MOS!$M$2:$M$41</c:f>
              <c:numCache>
                <c:ptCount val="40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1.7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2.7</c:v>
                </c:pt>
                <c:pt idx="14">
                  <c:v>1.7</c:v>
                </c:pt>
                <c:pt idx="15">
                  <c:v>1.7</c:v>
                </c:pt>
                <c:pt idx="16">
                  <c:v>2.7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2.7</c:v>
                </c:pt>
                <c:pt idx="21">
                  <c:v>1.7</c:v>
                </c:pt>
                <c:pt idx="22">
                  <c:v>2.7</c:v>
                </c:pt>
                <c:pt idx="23">
                  <c:v>1.7</c:v>
                </c:pt>
                <c:pt idx="24">
                  <c:v>2.7</c:v>
                </c:pt>
                <c:pt idx="25">
                  <c:v>2.7</c:v>
                </c:pt>
                <c:pt idx="26">
                  <c:v>1.7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1.7</c:v>
                </c:pt>
                <c:pt idx="31">
                  <c:v>1.7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Resistor!$M$2:$M$51</c:f>
              <c:numCache>
                <c:ptCount val="50"/>
                <c:pt idx="0">
                  <c:v>1.55</c:v>
                </c:pt>
                <c:pt idx="1">
                  <c:v>1.55</c:v>
                </c:pt>
                <c:pt idx="3">
                  <c:v>2.55</c:v>
                </c:pt>
                <c:pt idx="4">
                  <c:v>3.55</c:v>
                </c:pt>
                <c:pt idx="6">
                  <c:v>2.55</c:v>
                </c:pt>
                <c:pt idx="7">
                  <c:v>3.55</c:v>
                </c:pt>
                <c:pt idx="8">
                  <c:v>1.55</c:v>
                </c:pt>
                <c:pt idx="9">
                  <c:v>2.55</c:v>
                </c:pt>
                <c:pt idx="10">
                  <c:v>4.55</c:v>
                </c:pt>
                <c:pt idx="11">
                  <c:v>1.55</c:v>
                </c:pt>
                <c:pt idx="12">
                  <c:v>2.55</c:v>
                </c:pt>
                <c:pt idx="13">
                  <c:v>1.55</c:v>
                </c:pt>
                <c:pt idx="14">
                  <c:v>2.55</c:v>
                </c:pt>
                <c:pt idx="15">
                  <c:v>1.55</c:v>
                </c:pt>
                <c:pt idx="16">
                  <c:v>2.55</c:v>
                </c:pt>
                <c:pt idx="17">
                  <c:v>1.55</c:v>
                </c:pt>
                <c:pt idx="18">
                  <c:v>2.55</c:v>
                </c:pt>
                <c:pt idx="19">
                  <c:v>2.55</c:v>
                </c:pt>
                <c:pt idx="20">
                  <c:v>1.55</c:v>
                </c:pt>
                <c:pt idx="21">
                  <c:v>1.55</c:v>
                </c:pt>
                <c:pt idx="22">
                  <c:v>2.55</c:v>
                </c:pt>
                <c:pt idx="23">
                  <c:v>1.55</c:v>
                </c:pt>
                <c:pt idx="24">
                  <c:v>2.55</c:v>
                </c:pt>
                <c:pt idx="25">
                  <c:v>1.55</c:v>
                </c:pt>
                <c:pt idx="26">
                  <c:v>2.55</c:v>
                </c:pt>
                <c:pt idx="27">
                  <c:v>2.55</c:v>
                </c:pt>
                <c:pt idx="28">
                  <c:v>2.55</c:v>
                </c:pt>
                <c:pt idx="29">
                  <c:v>2.55</c:v>
                </c:pt>
                <c:pt idx="30">
                  <c:v>1.55</c:v>
                </c:pt>
                <c:pt idx="31">
                  <c:v>2.55</c:v>
                </c:pt>
                <c:pt idx="32">
                  <c:v>1.55</c:v>
                </c:pt>
                <c:pt idx="33">
                  <c:v>2.55</c:v>
                </c:pt>
                <c:pt idx="34">
                  <c:v>1.55</c:v>
                </c:pt>
                <c:pt idx="35">
                  <c:v>1.55</c:v>
                </c:pt>
                <c:pt idx="36">
                  <c:v>2.55</c:v>
                </c:pt>
                <c:pt idx="37">
                  <c:v>2.55</c:v>
                </c:pt>
                <c:pt idx="38">
                  <c:v>1.55</c:v>
                </c:pt>
                <c:pt idx="39">
                  <c:v>2.55</c:v>
                </c:pt>
                <c:pt idx="40">
                  <c:v>1.55</c:v>
                </c:pt>
                <c:pt idx="41">
                  <c:v>2.55</c:v>
                </c:pt>
                <c:pt idx="43">
                  <c:v>2.55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MEMS'!$M$2:$M$17</c:f>
              <c:numCache>
                <c:ptCount val="1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1.25</c:v>
                </c:pt>
                <c:pt idx="6">
                  <c:v>0.25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0.25</c:v>
                </c:pt>
                <c:pt idx="11">
                  <c:v>1.25</c:v>
                </c:pt>
                <c:pt idx="12">
                  <c:v>0.25</c:v>
                </c:pt>
                <c:pt idx="13">
                  <c:v>1.25</c:v>
                </c:pt>
                <c:pt idx="14">
                  <c:v>0.25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17969133"/>
        <c:axId val="27504470"/>
      </c:scatterChart>
      <c:valAx>
        <c:axId val="17969133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Trimming Points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7504470"/>
        <c:crossesAt val="0.01"/>
        <c:crossBetween val="midCat"/>
        <c:dispUnits/>
        <c:majorUnit val="1"/>
      </c:valAx>
      <c:valAx>
        <c:axId val="27504470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9133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59575"/>
          <c:w val="0.079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BJT!$I$2:$I$67</c:f>
              <c:numCache>
                <c:ptCount val="66"/>
                <c:pt idx="0">
                  <c:v>2400</c:v>
                </c:pt>
                <c:pt idx="1">
                  <c:v>2000</c:v>
                </c:pt>
                <c:pt idx="2">
                  <c:v>600</c:v>
                </c:pt>
                <c:pt idx="3">
                  <c:v>600</c:v>
                </c:pt>
                <c:pt idx="4">
                  <c:v>700</c:v>
                </c:pt>
                <c:pt idx="5">
                  <c:v>700</c:v>
                </c:pt>
                <c:pt idx="6">
                  <c:v>500</c:v>
                </c:pt>
                <c:pt idx="7">
                  <c:v>700</c:v>
                </c:pt>
                <c:pt idx="8">
                  <c:v>700</c:v>
                </c:pt>
                <c:pt idx="9">
                  <c:v>180</c:v>
                </c:pt>
                <c:pt idx="10">
                  <c:v>700</c:v>
                </c:pt>
                <c:pt idx="11">
                  <c:v>700</c:v>
                </c:pt>
                <c:pt idx="12">
                  <c:v>32</c:v>
                </c:pt>
                <c:pt idx="13">
                  <c:v>32</c:v>
                </c:pt>
                <c:pt idx="14">
                  <c:v>160</c:v>
                </c:pt>
                <c:pt idx="15">
                  <c:v>180</c:v>
                </c:pt>
                <c:pt idx="16">
                  <c:v>65</c:v>
                </c:pt>
                <c:pt idx="17">
                  <c:v>160</c:v>
                </c:pt>
                <c:pt idx="18">
                  <c:v>90</c:v>
                </c:pt>
                <c:pt idx="19">
                  <c:v>32</c:v>
                </c:pt>
                <c:pt idx="20">
                  <c:v>160</c:v>
                </c:pt>
                <c:pt idx="21">
                  <c:v>160</c:v>
                </c:pt>
                <c:pt idx="22">
                  <c:v>130</c:v>
                </c:pt>
                <c:pt idx="23">
                  <c:v>65</c:v>
                </c:pt>
                <c:pt idx="24">
                  <c:v>160</c:v>
                </c:pt>
                <c:pt idx="25">
                  <c:v>32</c:v>
                </c:pt>
                <c:pt idx="26">
                  <c:v>22</c:v>
                </c:pt>
                <c:pt idx="27">
                  <c:v>180</c:v>
                </c:pt>
                <c:pt idx="28">
                  <c:v>180</c:v>
                </c:pt>
                <c:pt idx="29">
                  <c:v>700</c:v>
                </c:pt>
                <c:pt idx="30">
                  <c:v>22</c:v>
                </c:pt>
                <c:pt idx="31">
                  <c:v>22</c:v>
                </c:pt>
                <c:pt idx="32">
                  <c:v>14</c:v>
                </c:pt>
                <c:pt idx="33">
                  <c:v>16</c:v>
                </c:pt>
                <c:pt idx="34">
                  <c:v>20</c:v>
                </c:pt>
                <c:pt idx="35">
                  <c:v>180</c:v>
                </c:pt>
                <c:pt idx="36">
                  <c:v>28</c:v>
                </c:pt>
                <c:pt idx="37">
                  <c:v>160</c:v>
                </c:pt>
                <c:pt idx="38">
                  <c:v>130</c:v>
                </c:pt>
                <c:pt idx="39">
                  <c:v>180</c:v>
                </c:pt>
                <c:pt idx="40">
                  <c:v>700</c:v>
                </c:pt>
                <c:pt idx="41">
                  <c:v>28</c:v>
                </c:pt>
                <c:pt idx="42">
                  <c:v>160</c:v>
                </c:pt>
                <c:pt idx="43">
                  <c:v>10</c:v>
                </c:pt>
                <c:pt idx="44">
                  <c:v>22</c:v>
                </c:pt>
                <c:pt idx="45">
                  <c:v>180</c:v>
                </c:pt>
                <c:pt idx="46">
                  <c:v>130</c:v>
                </c:pt>
                <c:pt idx="47">
                  <c:v>180</c:v>
                </c:pt>
                <c:pt idx="48">
                  <c:v>65</c:v>
                </c:pt>
                <c:pt idx="49">
                  <c:v>130</c:v>
                </c:pt>
                <c:pt idx="50">
                  <c:v>16</c:v>
                </c:pt>
                <c:pt idx="51">
                  <c:v>55</c:v>
                </c:pt>
                <c:pt idx="52">
                  <c:v>180</c:v>
                </c:pt>
                <c:pt idx="53">
                  <c:v>180</c:v>
                </c:pt>
                <c:pt idx="54">
                  <c:v>160</c:v>
                </c:pt>
                <c:pt idx="55">
                  <c:v>110</c:v>
                </c:pt>
                <c:pt idx="56">
                  <c:v>16</c:v>
                </c:pt>
                <c:pt idx="57">
                  <c:v>130</c:v>
                </c:pt>
                <c:pt idx="58">
                  <c:v>55</c:v>
                </c:pt>
                <c:pt idx="59">
                  <c:v>180</c:v>
                </c:pt>
                <c:pt idx="60">
                  <c:v>180</c:v>
                </c:pt>
                <c:pt idx="61">
                  <c:v>110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MOS!$I$2:$I$41</c:f>
              <c:numCache>
                <c:ptCount val="40"/>
                <c:pt idx="0">
                  <c:v>350</c:v>
                </c:pt>
                <c:pt idx="1">
                  <c:v>350</c:v>
                </c:pt>
                <c:pt idx="2">
                  <c:v>180</c:v>
                </c:pt>
                <c:pt idx="3">
                  <c:v>65</c:v>
                </c:pt>
                <c:pt idx="4">
                  <c:v>350</c:v>
                </c:pt>
                <c:pt idx="5">
                  <c:v>180</c:v>
                </c:pt>
                <c:pt idx="6">
                  <c:v>350</c:v>
                </c:pt>
                <c:pt idx="7">
                  <c:v>350</c:v>
                </c:pt>
                <c:pt idx="8">
                  <c:v>90</c:v>
                </c:pt>
                <c:pt idx="9">
                  <c:v>180</c:v>
                </c:pt>
                <c:pt idx="10">
                  <c:v>350</c:v>
                </c:pt>
                <c:pt idx="11">
                  <c:v>200</c:v>
                </c:pt>
                <c:pt idx="12">
                  <c:v>160</c:v>
                </c:pt>
                <c:pt idx="13">
                  <c:v>160</c:v>
                </c:pt>
                <c:pt idx="14">
                  <c:v>130</c:v>
                </c:pt>
                <c:pt idx="15">
                  <c:v>180</c:v>
                </c:pt>
                <c:pt idx="16">
                  <c:v>180</c:v>
                </c:pt>
                <c:pt idx="17">
                  <c:v>44</c:v>
                </c:pt>
                <c:pt idx="18">
                  <c:v>65</c:v>
                </c:pt>
                <c:pt idx="19">
                  <c:v>160</c:v>
                </c:pt>
                <c:pt idx="20">
                  <c:v>65</c:v>
                </c:pt>
                <c:pt idx="21">
                  <c:v>180</c:v>
                </c:pt>
                <c:pt idx="22">
                  <c:v>65</c:v>
                </c:pt>
                <c:pt idx="23">
                  <c:v>25</c:v>
                </c:pt>
                <c:pt idx="24">
                  <c:v>180</c:v>
                </c:pt>
                <c:pt idx="25">
                  <c:v>180</c:v>
                </c:pt>
                <c:pt idx="26">
                  <c:v>28</c:v>
                </c:pt>
                <c:pt idx="27">
                  <c:v>180</c:v>
                </c:pt>
                <c:pt idx="28">
                  <c:v>65</c:v>
                </c:pt>
                <c:pt idx="29">
                  <c:v>65</c:v>
                </c:pt>
                <c:pt idx="30">
                  <c:v>28</c:v>
                </c:pt>
                <c:pt idx="31">
                  <c:v>180</c:v>
                </c:pt>
                <c:pt idx="32">
                  <c:v>65</c:v>
                </c:pt>
                <c:pt idx="33">
                  <c:v>55</c:v>
                </c:pt>
                <c:pt idx="34">
                  <c:v>55</c:v>
                </c:pt>
                <c:pt idx="35">
                  <c:v>130</c:v>
                </c:pt>
                <c:pt idx="36">
                  <c:v>16</c:v>
                </c:pt>
                <c:pt idx="37">
                  <c:v>55</c:v>
                </c:pt>
                <c:pt idx="38">
                  <c:v>55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Resistor!$I$2:$I$51</c:f>
              <c:numCache>
                <c:ptCount val="50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90</c:v>
                </c:pt>
                <c:pt idx="7">
                  <c:v>180</c:v>
                </c:pt>
                <c:pt idx="8">
                  <c:v>180</c:v>
                </c:pt>
                <c:pt idx="9">
                  <c:v>16</c:v>
                </c:pt>
                <c:pt idx="10">
                  <c:v>65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65</c:v>
                </c:pt>
                <c:pt idx="16">
                  <c:v>65</c:v>
                </c:pt>
                <c:pt idx="17">
                  <c:v>180</c:v>
                </c:pt>
                <c:pt idx="18">
                  <c:v>180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130</c:v>
                </c:pt>
                <c:pt idx="38">
                  <c:v>180</c:v>
                </c:pt>
                <c:pt idx="39">
                  <c:v>180</c:v>
                </c:pt>
                <c:pt idx="40">
                  <c:v>65</c:v>
                </c:pt>
                <c:pt idx="41">
                  <c:v>65</c:v>
                </c:pt>
                <c:pt idx="42">
                  <c:v>180</c:v>
                </c:pt>
                <c:pt idx="43">
                  <c:v>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MEMS'!$I$2:$I$17</c:f>
              <c:numCache>
                <c:ptCount val="16"/>
                <c:pt idx="0">
                  <c:v>700</c:v>
                </c:pt>
                <c:pt idx="1">
                  <c:v>700</c:v>
                </c:pt>
                <c:pt idx="2">
                  <c:v>180</c:v>
                </c:pt>
                <c:pt idx="3">
                  <c:v>180</c:v>
                </c:pt>
                <c:pt idx="4">
                  <c:v>500</c:v>
                </c:pt>
                <c:pt idx="5">
                  <c:v>500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180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46213639"/>
        <c:axId val="13269568"/>
      </c:scatterChart>
      <c:valAx>
        <c:axId val="46213639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Process node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568"/>
        <c:crossesAt val="0.01"/>
        <c:crossBetween val="midCat"/>
        <c:dispUnits/>
      </c:valAx>
      <c:valAx>
        <c:axId val="13269568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5565"/>
          <c:w val="0.0817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22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BJT!$J$2:$J$67</c:f>
              <c:numCache>
                <c:ptCount val="66"/>
                <c:pt idx="0">
                  <c:v>5.16</c:v>
                </c:pt>
                <c:pt idx="1">
                  <c:v>1.5</c:v>
                </c:pt>
                <c:pt idx="2">
                  <c:v>3.32</c:v>
                </c:pt>
                <c:pt idx="3">
                  <c:v>0.11</c:v>
                </c:pt>
                <c:pt idx="4">
                  <c:v>3</c:v>
                </c:pt>
                <c:pt idx="5">
                  <c:v>2.8</c:v>
                </c:pt>
                <c:pt idx="6">
                  <c:v>2.5</c:v>
                </c:pt>
                <c:pt idx="7">
                  <c:v>4.5</c:v>
                </c:pt>
                <c:pt idx="8">
                  <c:v>4.5</c:v>
                </c:pt>
                <c:pt idx="9">
                  <c:v>1</c:v>
                </c:pt>
                <c:pt idx="10">
                  <c:v>4.5</c:v>
                </c:pt>
                <c:pt idx="11">
                  <c:v>4.5</c:v>
                </c:pt>
                <c:pt idx="12">
                  <c:v>0.02</c:v>
                </c:pt>
                <c:pt idx="13">
                  <c:v>0.027</c:v>
                </c:pt>
                <c:pt idx="14">
                  <c:v>0.26</c:v>
                </c:pt>
                <c:pt idx="15">
                  <c:v>1.1</c:v>
                </c:pt>
                <c:pt idx="16">
                  <c:v>0.1</c:v>
                </c:pt>
                <c:pt idx="17">
                  <c:v>0.12</c:v>
                </c:pt>
                <c:pt idx="18">
                  <c:v>0.05</c:v>
                </c:pt>
                <c:pt idx="19">
                  <c:v>0.001</c:v>
                </c:pt>
                <c:pt idx="20">
                  <c:v>0.08</c:v>
                </c:pt>
                <c:pt idx="21">
                  <c:v>0.08</c:v>
                </c:pt>
                <c:pt idx="22">
                  <c:v>0.8</c:v>
                </c:pt>
                <c:pt idx="23">
                  <c:v>0.2</c:v>
                </c:pt>
                <c:pt idx="24">
                  <c:v>0.1</c:v>
                </c:pt>
                <c:pt idx="25">
                  <c:v>0.02</c:v>
                </c:pt>
                <c:pt idx="26">
                  <c:v>0.0061</c:v>
                </c:pt>
                <c:pt idx="27">
                  <c:v>0.14</c:v>
                </c:pt>
                <c:pt idx="28">
                  <c:v>0.085</c:v>
                </c:pt>
                <c:pt idx="29">
                  <c:v>0.8</c:v>
                </c:pt>
                <c:pt idx="30">
                  <c:v>0.013</c:v>
                </c:pt>
                <c:pt idx="31">
                  <c:v>0.013</c:v>
                </c:pt>
                <c:pt idx="32">
                  <c:v>0.0087</c:v>
                </c:pt>
                <c:pt idx="33">
                  <c:v>0.0126</c:v>
                </c:pt>
                <c:pt idx="34">
                  <c:v>0.018</c:v>
                </c:pt>
                <c:pt idx="35">
                  <c:v>1</c:v>
                </c:pt>
                <c:pt idx="36">
                  <c:v>0.0038</c:v>
                </c:pt>
                <c:pt idx="37">
                  <c:v>0.16</c:v>
                </c:pt>
                <c:pt idx="38">
                  <c:v>0.15</c:v>
                </c:pt>
                <c:pt idx="39">
                  <c:v>0.198</c:v>
                </c:pt>
                <c:pt idx="40">
                  <c:v>2.21</c:v>
                </c:pt>
                <c:pt idx="41">
                  <c:v>0.00946</c:v>
                </c:pt>
                <c:pt idx="42">
                  <c:v>0.16</c:v>
                </c:pt>
                <c:pt idx="43">
                  <c:v>0.01</c:v>
                </c:pt>
                <c:pt idx="44">
                  <c:v>0.0043</c:v>
                </c:pt>
                <c:pt idx="45">
                  <c:v>0.18</c:v>
                </c:pt>
                <c:pt idx="46">
                  <c:v>0.073</c:v>
                </c:pt>
                <c:pt idx="47">
                  <c:v>0.1</c:v>
                </c:pt>
                <c:pt idx="48">
                  <c:v>0.003</c:v>
                </c:pt>
                <c:pt idx="49">
                  <c:v>0.29</c:v>
                </c:pt>
                <c:pt idx="50">
                  <c:v>0.0025</c:v>
                </c:pt>
                <c:pt idx="51">
                  <c:v>0.0146</c:v>
                </c:pt>
                <c:pt idx="52">
                  <c:v>0.35</c:v>
                </c:pt>
                <c:pt idx="53">
                  <c:v>0.12</c:v>
                </c:pt>
                <c:pt idx="54">
                  <c:v>0.15</c:v>
                </c:pt>
                <c:pt idx="55">
                  <c:v>0.2</c:v>
                </c:pt>
                <c:pt idx="56">
                  <c:v>0.002475</c:v>
                </c:pt>
                <c:pt idx="57">
                  <c:v>0.086</c:v>
                </c:pt>
                <c:pt idx="58">
                  <c:v>0.021</c:v>
                </c:pt>
                <c:pt idx="59">
                  <c:v>0.42</c:v>
                </c:pt>
                <c:pt idx="60">
                  <c:v>0.0061</c:v>
                </c:pt>
                <c:pt idx="61">
                  <c:v>0.025</c:v>
                </c:pt>
                <c:pt idx="62">
                  <c:v>0.058</c:v>
                </c:pt>
                <c:pt idx="63">
                  <c:v>0.25</c:v>
                </c:pt>
                <c:pt idx="64">
                  <c:v>0.12</c:v>
                </c:pt>
                <c:pt idx="65">
                  <c:v>0.06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MOS!$J$2:$J$41</c:f>
              <c:numCache>
                <c:ptCount val="40"/>
                <c:pt idx="0">
                  <c:v>0.175</c:v>
                </c:pt>
                <c:pt idx="1">
                  <c:v>0.09</c:v>
                </c:pt>
                <c:pt idx="2">
                  <c:v>0.05</c:v>
                </c:pt>
                <c:pt idx="3">
                  <c:v>0.0066</c:v>
                </c:pt>
                <c:pt idx="4">
                  <c:v>0.4</c:v>
                </c:pt>
                <c:pt idx="5">
                  <c:v>0.032</c:v>
                </c:pt>
                <c:pt idx="6">
                  <c:v>0.084</c:v>
                </c:pt>
                <c:pt idx="7">
                  <c:v>0.6</c:v>
                </c:pt>
                <c:pt idx="8">
                  <c:v>0.00375</c:v>
                </c:pt>
                <c:pt idx="9">
                  <c:v>0.042</c:v>
                </c:pt>
                <c:pt idx="10">
                  <c:v>0.08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0.475</c:v>
                </c:pt>
                <c:pt idx="16">
                  <c:v>0.05</c:v>
                </c:pt>
                <c:pt idx="17">
                  <c:v>0.0413</c:v>
                </c:pt>
                <c:pt idx="18">
                  <c:v>0.008</c:v>
                </c:pt>
                <c:pt idx="19">
                  <c:v>0.085</c:v>
                </c:pt>
                <c:pt idx="20">
                  <c:v>0.022</c:v>
                </c:pt>
                <c:pt idx="21">
                  <c:v>0.122</c:v>
                </c:pt>
                <c:pt idx="22">
                  <c:v>0.004</c:v>
                </c:pt>
                <c:pt idx="23">
                  <c:v>0.02</c:v>
                </c:pt>
                <c:pt idx="24">
                  <c:v>0.00867</c:v>
                </c:pt>
                <c:pt idx="25">
                  <c:v>0.089</c:v>
                </c:pt>
                <c:pt idx="26">
                  <c:v>0.001044</c:v>
                </c:pt>
                <c:pt idx="27">
                  <c:v>0.074</c:v>
                </c:pt>
                <c:pt idx="28">
                  <c:v>0.013</c:v>
                </c:pt>
                <c:pt idx="29">
                  <c:v>0.63</c:v>
                </c:pt>
                <c:pt idx="30">
                  <c:v>0.017</c:v>
                </c:pt>
                <c:pt idx="31">
                  <c:v>0.12</c:v>
                </c:pt>
                <c:pt idx="32">
                  <c:v>0.32</c:v>
                </c:pt>
                <c:pt idx="33">
                  <c:v>0.00177</c:v>
                </c:pt>
                <c:pt idx="34">
                  <c:v>0.00177</c:v>
                </c:pt>
                <c:pt idx="35">
                  <c:v>0.07</c:v>
                </c:pt>
                <c:pt idx="36">
                  <c:v>0.0007</c:v>
                </c:pt>
                <c:pt idx="37">
                  <c:v>0.0024</c:v>
                </c:pt>
                <c:pt idx="38">
                  <c:v>0.0024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Resistor!$J$2:$J$51</c:f>
              <c:numCache>
                <c:ptCount val="50"/>
                <c:pt idx="0">
                  <c:v>0.044</c:v>
                </c:pt>
                <c:pt idx="1">
                  <c:v>0.18</c:v>
                </c:pt>
                <c:pt idx="2">
                  <c:v>0.18</c:v>
                </c:pt>
                <c:pt idx="3">
                  <c:v>0.09</c:v>
                </c:pt>
                <c:pt idx="4">
                  <c:v>0.35</c:v>
                </c:pt>
                <c:pt idx="5">
                  <c:v>0.35</c:v>
                </c:pt>
                <c:pt idx="6">
                  <c:v>0.18</c:v>
                </c:pt>
                <c:pt idx="7">
                  <c:v>0.09</c:v>
                </c:pt>
                <c:pt idx="8">
                  <c:v>0.43</c:v>
                </c:pt>
                <c:pt idx="9">
                  <c:v>0.015</c:v>
                </c:pt>
                <c:pt idx="10">
                  <c:v>0.5</c:v>
                </c:pt>
                <c:pt idx="11">
                  <c:v>0.72</c:v>
                </c:pt>
                <c:pt idx="12">
                  <c:v>0.72</c:v>
                </c:pt>
                <c:pt idx="13">
                  <c:v>0.72</c:v>
                </c:pt>
                <c:pt idx="14">
                  <c:v>0.72</c:v>
                </c:pt>
                <c:pt idx="15">
                  <c:v>0.007</c:v>
                </c:pt>
                <c:pt idx="16">
                  <c:v>0.007</c:v>
                </c:pt>
                <c:pt idx="17">
                  <c:v>0.25</c:v>
                </c:pt>
                <c:pt idx="18">
                  <c:v>0.25</c:v>
                </c:pt>
                <c:pt idx="19">
                  <c:v>0.044</c:v>
                </c:pt>
                <c:pt idx="20">
                  <c:v>0.06</c:v>
                </c:pt>
                <c:pt idx="21">
                  <c:v>0.06</c:v>
                </c:pt>
                <c:pt idx="22">
                  <c:v>0.01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0.51</c:v>
                </c:pt>
                <c:pt idx="28">
                  <c:v>0.0068</c:v>
                </c:pt>
                <c:pt idx="29">
                  <c:v>0.0084</c:v>
                </c:pt>
                <c:pt idx="30">
                  <c:v>0.006</c:v>
                </c:pt>
                <c:pt idx="31">
                  <c:v>0.006</c:v>
                </c:pt>
                <c:pt idx="32">
                  <c:v>0.0088</c:v>
                </c:pt>
                <c:pt idx="33">
                  <c:v>0.0017</c:v>
                </c:pt>
                <c:pt idx="34">
                  <c:v>0.12</c:v>
                </c:pt>
                <c:pt idx="35">
                  <c:v>0.11</c:v>
                </c:pt>
                <c:pt idx="36">
                  <c:v>0.11</c:v>
                </c:pt>
                <c:pt idx="37">
                  <c:v>0.025</c:v>
                </c:pt>
                <c:pt idx="38">
                  <c:v>0.12</c:v>
                </c:pt>
                <c:pt idx="39">
                  <c:v>0.12</c:v>
                </c:pt>
                <c:pt idx="40">
                  <c:v>0.0022</c:v>
                </c:pt>
                <c:pt idx="41">
                  <c:v>0.47</c:v>
                </c:pt>
                <c:pt idx="42">
                  <c:v>0.588</c:v>
                </c:pt>
                <c:pt idx="43">
                  <c:v>0.00635</c:v>
                </c:pt>
                <c:pt idx="44">
                  <c:v>0.0018</c:v>
                </c:pt>
                <c:pt idx="45">
                  <c:v>0.0023</c:v>
                </c:pt>
                <c:pt idx="46">
                  <c:v>0.0064</c:v>
                </c:pt>
                <c:pt idx="47">
                  <c:v>0.0064</c:v>
                </c:pt>
                <c:pt idx="48">
                  <c:v>0.0294</c:v>
                </c:pt>
                <c:pt idx="49">
                  <c:v>0.0294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MEMS'!$J$2:$J$17</c:f>
              <c:numCache>
                <c:ptCount val="16"/>
                <c:pt idx="0">
                  <c:v>2.3</c:v>
                </c:pt>
                <c:pt idx="1">
                  <c:v>2.3</c:v>
                </c:pt>
                <c:pt idx="2">
                  <c:v>0.18</c:v>
                </c:pt>
                <c:pt idx="3">
                  <c:v>0.18</c:v>
                </c:pt>
                <c:pt idx="4">
                  <c:v>2</c:v>
                </c:pt>
                <c:pt idx="5">
                  <c:v>1</c:v>
                </c:pt>
                <c:pt idx="6">
                  <c:v>0.008</c:v>
                </c:pt>
                <c:pt idx="7">
                  <c:v>0.008</c:v>
                </c:pt>
                <c:pt idx="8">
                  <c:v>0.0046</c:v>
                </c:pt>
                <c:pt idx="9">
                  <c:v>0.0028</c:v>
                </c:pt>
                <c:pt idx="10">
                  <c:v>0.00165</c:v>
                </c:pt>
                <c:pt idx="11">
                  <c:v>0.00165</c:v>
                </c:pt>
                <c:pt idx="12">
                  <c:v>0.00165</c:v>
                </c:pt>
                <c:pt idx="13">
                  <c:v>0.00165</c:v>
                </c:pt>
                <c:pt idx="14">
                  <c:v>0.2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52317249"/>
        <c:axId val="1093194"/>
      </c:scatterChart>
      <c:valAx>
        <c:axId val="52317249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[mm^2]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194"/>
        <c:crossesAt val="0.01"/>
        <c:crossBetween val="midCat"/>
        <c:dispUnits/>
      </c:valAx>
      <c:valAx>
        <c:axId val="1093194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249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5655"/>
          <c:w val="0.069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233</xdr:row>
      <xdr:rowOff>0</xdr:rowOff>
    </xdr:from>
    <xdr:to>
      <xdr:col>4</xdr:col>
      <xdr:colOff>95250</xdr:colOff>
      <xdr:row>233</xdr:row>
      <xdr:rowOff>142875</xdr:rowOff>
    </xdr:to>
    <xdr:pic>
      <xdr:nvPicPr>
        <xdr:cNvPr id="1" name="Picture 1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77952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95250</xdr:colOff>
      <xdr:row>243</xdr:row>
      <xdr:rowOff>142875</xdr:rowOff>
    </xdr:to>
    <xdr:pic>
      <xdr:nvPicPr>
        <xdr:cNvPr id="2" name="Picture 8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94144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0.2535</cdr:x>
      <cdr:y>0.8825</cdr:y>
    </cdr:from>
    <cdr:to>
      <cdr:x>0.29875</cdr:x>
      <cdr:y>0.94425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5038725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0.53625</cdr:x>
      <cdr:y>0.881</cdr:y>
    </cdr:from>
    <cdr:to>
      <cdr:x>0.58175</cdr:x>
      <cdr:y>0.94125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50292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0.821</cdr:x>
      <cdr:y>0.88275</cdr:y>
    </cdr:from>
    <cdr:to>
      <cdr:x>0.86725</cdr:x>
      <cdr:y>0.94375</cdr:y>
    </cdr:to>
    <cdr:sp>
      <cdr:nvSpPr>
        <cdr:cNvPr id="3" name="TextBox 1"/>
        <cdr:cNvSpPr txBox="1">
          <a:spLocks noChangeArrowheads="1"/>
        </cdr:cNvSpPr>
      </cdr:nvSpPr>
      <cdr:spPr>
        <a:xfrm>
          <a:off x="7639050" y="503872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zoomScale="75" zoomScaleNormal="75" zoomScalePageLayoutView="0" workbookViewId="0" topLeftCell="A1">
      <selection activeCell="C18" sqref="C18"/>
    </sheetView>
  </sheetViews>
  <sheetFormatPr defaultColWidth="8.7109375" defaultRowHeight="12.75"/>
  <cols>
    <col min="1" max="1" width="161.421875" style="2" customWidth="1"/>
  </cols>
  <sheetData>
    <row r="1" ht="19.5" customHeight="1">
      <c r="A1" s="185" t="s">
        <v>409</v>
      </c>
    </row>
    <row r="2" s="55" customFormat="1" ht="16.5" customHeight="1">
      <c r="A2" s="58" t="s">
        <v>0</v>
      </c>
    </row>
    <row r="3" ht="11.25" customHeight="1">
      <c r="A3" s="59"/>
    </row>
    <row r="4" s="56" customFormat="1" ht="16.5" customHeight="1">
      <c r="A4" s="60" t="s">
        <v>1</v>
      </c>
    </row>
    <row r="5" s="55" customFormat="1" ht="16.5" customHeight="1">
      <c r="A5" s="58" t="s">
        <v>3</v>
      </c>
    </row>
    <row r="6" s="55" customFormat="1" ht="16.5" customHeight="1">
      <c r="A6" s="58"/>
    </row>
    <row r="7" s="55" customFormat="1" ht="16.5" customHeight="1">
      <c r="A7" s="58" t="s">
        <v>2</v>
      </c>
    </row>
    <row r="8" s="55" customFormat="1" ht="16.5" customHeight="1">
      <c r="A8" s="58" t="s">
        <v>408</v>
      </c>
    </row>
    <row r="9" s="55" customFormat="1" ht="16.5" customHeight="1">
      <c r="A9" s="182" t="s">
        <v>4</v>
      </c>
    </row>
    <row r="10" s="56" customFormat="1" ht="21" customHeight="1">
      <c r="A10" s="59"/>
    </row>
    <row r="11" s="55" customFormat="1" ht="15" customHeight="1">
      <c r="A11" s="73" t="s">
        <v>5</v>
      </c>
    </row>
    <row r="12" s="56" customFormat="1" ht="23.25" customHeight="1">
      <c r="A12" s="61" t="s">
        <v>6</v>
      </c>
    </row>
    <row r="13" s="56" customFormat="1" ht="16.5" customHeight="1">
      <c r="A13" s="61" t="s">
        <v>7</v>
      </c>
    </row>
    <row r="14" s="56" customFormat="1" ht="16.5" customHeight="1">
      <c r="A14" s="61" t="s">
        <v>8</v>
      </c>
    </row>
    <row r="15" s="56" customFormat="1" ht="45.75" customHeight="1">
      <c r="A15" s="61" t="s">
        <v>390</v>
      </c>
    </row>
    <row r="16" s="56" customFormat="1" ht="16.5" customHeight="1">
      <c r="A16" s="61" t="s">
        <v>9</v>
      </c>
    </row>
    <row r="17" s="56" customFormat="1" ht="16.5" customHeight="1">
      <c r="A17" s="61" t="s">
        <v>10</v>
      </c>
    </row>
    <row r="18" s="56" customFormat="1" ht="46.5" customHeight="1">
      <c r="A18" s="61" t="s">
        <v>396</v>
      </c>
    </row>
    <row r="19" s="56" customFormat="1" ht="16.5" customHeight="1">
      <c r="A19" s="61" t="s">
        <v>11</v>
      </c>
    </row>
    <row r="20" s="56" customFormat="1" ht="16.5" customHeight="1">
      <c r="A20" s="61" t="s">
        <v>12</v>
      </c>
    </row>
    <row r="21" s="56" customFormat="1" ht="16.5" customHeight="1">
      <c r="A21" s="61" t="s">
        <v>411</v>
      </c>
    </row>
    <row r="22" s="56" customFormat="1" ht="9.75" customHeight="1">
      <c r="A22" s="61"/>
    </row>
    <row r="23" s="56" customFormat="1" ht="15" customHeight="1">
      <c r="A23" s="84" t="s">
        <v>13</v>
      </c>
    </row>
    <row r="24" s="56" customFormat="1" ht="16.5" customHeight="1">
      <c r="A24" s="183" t="s">
        <v>397</v>
      </c>
    </row>
    <row r="25" s="56" customFormat="1" ht="16.5" customHeight="1">
      <c r="A25" s="61" t="s">
        <v>14</v>
      </c>
    </row>
    <row r="26" s="56" customFormat="1" ht="22.5" customHeight="1">
      <c r="A26" s="184" t="s">
        <v>410</v>
      </c>
    </row>
    <row r="27" s="56" customFormat="1" ht="15" customHeight="1">
      <c r="A27" s="61"/>
    </row>
    <row r="28" s="56" customFormat="1" ht="21" customHeight="1">
      <c r="A28" s="61" t="s">
        <v>389</v>
      </c>
    </row>
    <row r="29" s="56" customFormat="1" ht="21" customHeight="1">
      <c r="A29" s="61" t="s">
        <v>15</v>
      </c>
    </row>
    <row r="30" ht="13.5">
      <c r="A30" s="61" t="s">
        <v>16</v>
      </c>
    </row>
    <row r="31" ht="12.75">
      <c r="A31" s="31"/>
    </row>
    <row r="32" ht="12.75">
      <c r="A32" s="32"/>
    </row>
    <row r="33" ht="12.75">
      <c r="A33" s="31"/>
    </row>
    <row r="34" ht="12.75">
      <c r="A34" s="30"/>
    </row>
    <row r="35" ht="12.75">
      <c r="A35" s="30"/>
    </row>
    <row r="36" ht="12.75">
      <c r="A36" s="30"/>
    </row>
    <row r="37" ht="12.75">
      <c r="A37" s="30"/>
    </row>
    <row r="38" ht="12.75">
      <c r="A38" s="31"/>
    </row>
    <row r="39" ht="12.75">
      <c r="A39" s="32"/>
    </row>
    <row r="40" ht="12.75">
      <c r="A40" s="32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50"/>
    </row>
    <row r="49" ht="12.75">
      <c r="A49" s="50"/>
    </row>
    <row r="51" ht="12.75">
      <c r="A5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0"/>
  <sheetViews>
    <sheetView zoomScale="75" zoomScaleNormal="75" zoomScalePageLayoutView="0" workbookViewId="0" topLeftCell="A1">
      <pane ySplit="1" topLeftCell="A37" activePane="bottomLeft" state="frozen"/>
      <selection pane="topLeft" activeCell="A1" sqref="A1"/>
      <selection pane="bottomLeft" activeCell="A67" sqref="A67:IV67"/>
    </sheetView>
  </sheetViews>
  <sheetFormatPr defaultColWidth="9.28125" defaultRowHeight="12.75"/>
  <cols>
    <col min="1" max="1" width="9.7109375" style="6" customWidth="1"/>
    <col min="2" max="2" width="5.28125" style="11" customWidth="1"/>
    <col min="3" max="3" width="5.28125" style="6" customWidth="1"/>
    <col min="4" max="4" width="45.140625" style="8" customWidth="1"/>
    <col min="5" max="5" width="13.7109375" style="12" customWidth="1"/>
    <col min="6" max="6" width="10.00390625" style="6" customWidth="1"/>
    <col min="7" max="7" width="9.28125" style="7" customWidth="1"/>
    <col min="8" max="8" width="3.7109375" style="7" customWidth="1"/>
    <col min="9" max="9" width="9.28125" style="81" customWidth="1"/>
    <col min="10" max="10" width="11.00390625" style="20" customWidth="1"/>
    <col min="11" max="11" width="7.421875" style="12" customWidth="1"/>
    <col min="12" max="12" width="7.421875" style="9" customWidth="1"/>
    <col min="13" max="13" width="1.57421875" style="9" customWidth="1"/>
    <col min="14" max="14" width="9.421875" style="21" customWidth="1"/>
    <col min="15" max="15" width="7.28125" style="21" customWidth="1"/>
    <col min="16" max="16" width="8.28125" style="21" customWidth="1"/>
    <col min="17" max="17" width="10.28125" style="6" customWidth="1"/>
    <col min="18" max="18" width="8.28125" style="17" customWidth="1"/>
    <col min="19" max="19" width="7.00390625" style="21" customWidth="1"/>
    <col min="20" max="21" width="8.421875" style="21" customWidth="1"/>
    <col min="22" max="22" width="8.28125" style="6" customWidth="1"/>
    <col min="23" max="23" width="10.7109375" style="6" customWidth="1"/>
    <col min="24" max="24" width="1.28515625" style="21" customWidth="1"/>
    <col min="25" max="25" width="10.28125" style="4" customWidth="1"/>
    <col min="26" max="26" width="11.00390625" style="0" customWidth="1"/>
    <col min="27" max="28" width="13.28125" style="6" bestFit="1" customWidth="1"/>
    <col min="29" max="16384" width="9.28125" style="6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38" customFormat="1" ht="12.75">
      <c r="A2" s="39" t="s">
        <v>43</v>
      </c>
      <c r="B2" s="38" t="s">
        <v>44</v>
      </c>
      <c r="C2" s="38" t="s">
        <v>45</v>
      </c>
      <c r="D2" s="102" t="s">
        <v>46</v>
      </c>
      <c r="E2" s="103" t="s">
        <v>47</v>
      </c>
      <c r="F2" s="3" t="s">
        <v>48</v>
      </c>
      <c r="G2" s="38" t="s">
        <v>49</v>
      </c>
      <c r="I2" s="80">
        <v>2400</v>
      </c>
      <c r="J2" s="47">
        <v>5.16</v>
      </c>
      <c r="L2" s="25">
        <v>1</v>
      </c>
      <c r="M2" s="47">
        <f aca="true" t="shared" si="0" ref="M2:M29">L2+0.4</f>
        <v>1.4</v>
      </c>
      <c r="N2" s="15">
        <v>1</v>
      </c>
      <c r="O2" s="86">
        <v>-20</v>
      </c>
      <c r="P2" s="80">
        <v>100</v>
      </c>
      <c r="Q2" s="90">
        <f aca="true" t="shared" si="1" ref="Q2:Q29">100*N2/(P2-O2)</f>
        <v>0.8333333333333334</v>
      </c>
      <c r="R2" s="86">
        <v>200</v>
      </c>
      <c r="S2" s="86">
        <v>4</v>
      </c>
      <c r="T2" s="25">
        <v>1</v>
      </c>
      <c r="U2" s="86">
        <v>1000</v>
      </c>
      <c r="V2" s="15">
        <f>R2*S2</f>
        <v>800</v>
      </c>
      <c r="W2" s="54">
        <f aca="true" t="shared" si="2" ref="W2:W33">U2*V2</f>
        <v>800000</v>
      </c>
      <c r="X2" s="74">
        <f aca="true" t="shared" si="3" ref="X2:X33">T2/1000</f>
        <v>0.001</v>
      </c>
      <c r="Y2" s="92">
        <f aca="true" t="shared" si="4" ref="Y2:Y33">W2*X2^2</f>
        <v>0.7999999999999999</v>
      </c>
      <c r="Z2" s="103" t="s">
        <v>50</v>
      </c>
      <c r="AC2" s="63"/>
    </row>
    <row r="3" spans="1:29" s="52" customFormat="1" ht="12.75">
      <c r="A3" s="39" t="s">
        <v>51</v>
      </c>
      <c r="B3" s="25">
        <v>1996</v>
      </c>
      <c r="C3" s="25">
        <v>6</v>
      </c>
      <c r="D3" s="42" t="s">
        <v>52</v>
      </c>
      <c r="E3" s="38" t="s">
        <v>53</v>
      </c>
      <c r="F3" s="38" t="s">
        <v>54</v>
      </c>
      <c r="G3" s="38" t="s">
        <v>55</v>
      </c>
      <c r="H3" s="38"/>
      <c r="I3" s="80">
        <v>2000</v>
      </c>
      <c r="J3" s="80">
        <v>1.5</v>
      </c>
      <c r="K3" s="80">
        <v>3</v>
      </c>
      <c r="L3" s="25">
        <v>1</v>
      </c>
      <c r="M3" s="47">
        <f t="shared" si="0"/>
        <v>1.4</v>
      </c>
      <c r="N3" s="15">
        <v>2</v>
      </c>
      <c r="O3" s="25">
        <v>-40</v>
      </c>
      <c r="P3" s="25">
        <v>120</v>
      </c>
      <c r="Q3" s="88">
        <f t="shared" si="1"/>
        <v>1.25</v>
      </c>
      <c r="R3" s="15">
        <v>25</v>
      </c>
      <c r="S3" s="15">
        <v>2.2</v>
      </c>
      <c r="T3" s="186">
        <v>100</v>
      </c>
      <c r="U3" s="25">
        <v>20</v>
      </c>
      <c r="V3" s="15">
        <f>R3*S3</f>
        <v>55.00000000000001</v>
      </c>
      <c r="W3" s="54">
        <f t="shared" si="2"/>
        <v>1100.0000000000002</v>
      </c>
      <c r="X3" s="74">
        <f t="shared" si="3"/>
        <v>0.1</v>
      </c>
      <c r="Y3" s="92">
        <f t="shared" si="4"/>
        <v>11.000000000000004</v>
      </c>
      <c r="Z3" s="104" t="s">
        <v>56</v>
      </c>
      <c r="AA3" s="158"/>
      <c r="AB3" s="158"/>
      <c r="AC3" s="159"/>
    </row>
    <row r="4" spans="1:29" s="52" customFormat="1" ht="13.5">
      <c r="A4" s="39" t="s">
        <v>51</v>
      </c>
      <c r="B4" s="25">
        <v>1998</v>
      </c>
      <c r="C4" s="25">
        <v>7</v>
      </c>
      <c r="D4" s="102" t="s">
        <v>57</v>
      </c>
      <c r="E4" s="38" t="s">
        <v>58</v>
      </c>
      <c r="F4" s="38" t="s">
        <v>54</v>
      </c>
      <c r="G4" s="38" t="s">
        <v>59</v>
      </c>
      <c r="H4" s="38"/>
      <c r="I4" s="80">
        <v>600</v>
      </c>
      <c r="J4" s="80">
        <v>3.32</v>
      </c>
      <c r="K4" s="80">
        <v>6</v>
      </c>
      <c r="L4" s="25">
        <v>1</v>
      </c>
      <c r="M4" s="47">
        <f t="shared" si="0"/>
        <v>1.4</v>
      </c>
      <c r="N4" s="15">
        <v>2</v>
      </c>
      <c r="O4" s="25">
        <v>-55</v>
      </c>
      <c r="P4" s="25">
        <v>125</v>
      </c>
      <c r="Q4" s="88">
        <f t="shared" si="1"/>
        <v>1.1111111111111112</v>
      </c>
      <c r="R4" s="15">
        <v>1250</v>
      </c>
      <c r="S4" s="15">
        <v>2.7</v>
      </c>
      <c r="T4" s="25">
        <v>250</v>
      </c>
      <c r="U4" s="47">
        <v>0.025</v>
      </c>
      <c r="V4" s="15">
        <f>R4*S4</f>
        <v>3375</v>
      </c>
      <c r="W4" s="54">
        <f t="shared" si="2"/>
        <v>84.375</v>
      </c>
      <c r="X4" s="74">
        <f t="shared" si="3"/>
        <v>0.25</v>
      </c>
      <c r="Y4" s="92">
        <f t="shared" si="4"/>
        <v>5.2734375</v>
      </c>
      <c r="Z4" s="104" t="s">
        <v>50</v>
      </c>
      <c r="AA4" s="160"/>
      <c r="AB4" s="160"/>
      <c r="AC4" s="159"/>
    </row>
    <row r="5" spans="1:29" s="52" customFormat="1" ht="12.75">
      <c r="A5" s="39" t="s">
        <v>60</v>
      </c>
      <c r="B5" s="25">
        <v>1999</v>
      </c>
      <c r="C5" s="25">
        <v>9</v>
      </c>
      <c r="D5" s="102" t="s">
        <v>61</v>
      </c>
      <c r="E5" s="38" t="s">
        <v>62</v>
      </c>
      <c r="F5" s="38" t="s">
        <v>54</v>
      </c>
      <c r="G5" s="38" t="s">
        <v>63</v>
      </c>
      <c r="H5" s="38"/>
      <c r="I5" s="80">
        <v>600</v>
      </c>
      <c r="J5" s="80">
        <v>0.11</v>
      </c>
      <c r="K5" s="80">
        <v>5</v>
      </c>
      <c r="L5" s="25">
        <v>1</v>
      </c>
      <c r="M5" s="47">
        <f t="shared" si="0"/>
        <v>1.4</v>
      </c>
      <c r="N5" s="15">
        <v>5.4</v>
      </c>
      <c r="O5" s="25">
        <v>15</v>
      </c>
      <c r="P5" s="25">
        <v>120</v>
      </c>
      <c r="Q5" s="88">
        <f t="shared" si="1"/>
        <v>5.142857142857143</v>
      </c>
      <c r="R5" s="5"/>
      <c r="S5" s="15">
        <v>3.3</v>
      </c>
      <c r="T5" s="25">
        <v>180</v>
      </c>
      <c r="U5" s="47">
        <v>0.01</v>
      </c>
      <c r="V5" s="15">
        <v>2900</v>
      </c>
      <c r="W5" s="54">
        <f t="shared" si="2"/>
        <v>29</v>
      </c>
      <c r="X5" s="74">
        <f t="shared" si="3"/>
        <v>0.18</v>
      </c>
      <c r="Y5" s="92">
        <f t="shared" si="4"/>
        <v>0.9396</v>
      </c>
      <c r="Z5" s="104" t="s">
        <v>50</v>
      </c>
      <c r="AA5" s="26"/>
      <c r="AB5" s="26"/>
      <c r="AC5" s="26"/>
    </row>
    <row r="6" spans="1:29" s="52" customFormat="1" ht="12.75" customHeight="1">
      <c r="A6" s="39" t="s">
        <v>60</v>
      </c>
      <c r="B6" s="25">
        <v>1999</v>
      </c>
      <c r="C6" s="25">
        <v>9</v>
      </c>
      <c r="D6" s="102" t="s">
        <v>64</v>
      </c>
      <c r="E6" s="38" t="s">
        <v>53</v>
      </c>
      <c r="F6" s="38" t="s">
        <v>54</v>
      </c>
      <c r="G6" s="38" t="s">
        <v>55</v>
      </c>
      <c r="H6" s="38"/>
      <c r="I6" s="80">
        <v>700</v>
      </c>
      <c r="J6" s="80">
        <v>3</v>
      </c>
      <c r="K6" s="80">
        <v>112</v>
      </c>
      <c r="L6" s="25">
        <v>0</v>
      </c>
      <c r="M6" s="47">
        <f t="shared" si="0"/>
        <v>0.4</v>
      </c>
      <c r="N6" s="15">
        <v>3</v>
      </c>
      <c r="O6" s="25">
        <v>-40</v>
      </c>
      <c r="P6" s="25">
        <v>120</v>
      </c>
      <c r="Q6" s="88">
        <f t="shared" si="1"/>
        <v>1.875</v>
      </c>
      <c r="R6" s="15">
        <v>100</v>
      </c>
      <c r="S6" s="15">
        <v>3</v>
      </c>
      <c r="T6" s="186">
        <v>50</v>
      </c>
      <c r="U6" s="25">
        <v>250</v>
      </c>
      <c r="V6" s="15">
        <f aca="true" t="shared" si="5" ref="V6:V13">R6*S6</f>
        <v>300</v>
      </c>
      <c r="W6" s="54">
        <f t="shared" si="2"/>
        <v>75000</v>
      </c>
      <c r="X6" s="74">
        <f t="shared" si="3"/>
        <v>0.05</v>
      </c>
      <c r="Y6" s="92">
        <f t="shared" si="4"/>
        <v>187.50000000000003</v>
      </c>
      <c r="Z6" s="104" t="s">
        <v>65</v>
      </c>
      <c r="AA6" s="26"/>
      <c r="AB6" s="26"/>
      <c r="AC6" s="26"/>
    </row>
    <row r="7" spans="1:29" s="52" customFormat="1" ht="12.75">
      <c r="A7" s="39" t="s">
        <v>66</v>
      </c>
      <c r="B7" s="25">
        <v>2001</v>
      </c>
      <c r="C7" s="25">
        <v>5</v>
      </c>
      <c r="D7" s="102" t="s">
        <v>67</v>
      </c>
      <c r="E7" s="38" t="s">
        <v>68</v>
      </c>
      <c r="F7" s="38" t="s">
        <v>54</v>
      </c>
      <c r="G7" s="38" t="s">
        <v>55</v>
      </c>
      <c r="H7" s="38" t="s">
        <v>69</v>
      </c>
      <c r="I7" s="80">
        <v>700</v>
      </c>
      <c r="J7" s="80">
        <v>2.8</v>
      </c>
      <c r="K7" s="80">
        <v>32</v>
      </c>
      <c r="L7" s="25">
        <v>0</v>
      </c>
      <c r="M7" s="47">
        <f t="shared" si="0"/>
        <v>0.4</v>
      </c>
      <c r="N7" s="15">
        <v>3</v>
      </c>
      <c r="O7" s="25">
        <v>-50</v>
      </c>
      <c r="P7" s="25">
        <v>125</v>
      </c>
      <c r="Q7" s="88">
        <f t="shared" si="1"/>
        <v>1.7142857142857142</v>
      </c>
      <c r="R7" s="15">
        <v>100</v>
      </c>
      <c r="S7" s="15">
        <v>2.8</v>
      </c>
      <c r="T7" s="25">
        <v>125</v>
      </c>
      <c r="U7" s="25">
        <v>100</v>
      </c>
      <c r="V7" s="15">
        <f t="shared" si="5"/>
        <v>280</v>
      </c>
      <c r="W7" s="54">
        <f t="shared" si="2"/>
        <v>28000</v>
      </c>
      <c r="X7" s="74">
        <f t="shared" si="3"/>
        <v>0.125</v>
      </c>
      <c r="Y7" s="92">
        <f t="shared" si="4"/>
        <v>437.5</v>
      </c>
      <c r="Z7" s="104" t="s">
        <v>50</v>
      </c>
      <c r="AA7" s="26"/>
      <c r="AB7" s="26"/>
      <c r="AC7" s="26"/>
    </row>
    <row r="8" spans="1:29" s="52" customFormat="1" ht="12.75">
      <c r="A8" s="39" t="s">
        <v>51</v>
      </c>
      <c r="B8" s="25">
        <v>2005</v>
      </c>
      <c r="C8" s="25">
        <v>2</v>
      </c>
      <c r="D8" s="102" t="s">
        <v>404</v>
      </c>
      <c r="E8" s="38" t="s">
        <v>68</v>
      </c>
      <c r="F8" s="38" t="s">
        <v>54</v>
      </c>
      <c r="G8" s="38" t="s">
        <v>63</v>
      </c>
      <c r="H8" s="38" t="s">
        <v>69</v>
      </c>
      <c r="I8" s="80">
        <v>500</v>
      </c>
      <c r="J8" s="80">
        <v>2.5</v>
      </c>
      <c r="K8" s="80">
        <v>32</v>
      </c>
      <c r="L8" s="25">
        <v>1</v>
      </c>
      <c r="M8" s="47">
        <f t="shared" si="0"/>
        <v>1.4</v>
      </c>
      <c r="N8" s="15">
        <v>1</v>
      </c>
      <c r="O8" s="25">
        <v>-50</v>
      </c>
      <c r="P8" s="25">
        <v>120</v>
      </c>
      <c r="Q8" s="88">
        <f t="shared" si="1"/>
        <v>0.5882352941176471</v>
      </c>
      <c r="R8" s="15">
        <v>130</v>
      </c>
      <c r="S8" s="15">
        <v>2.7</v>
      </c>
      <c r="T8" s="25">
        <v>30</v>
      </c>
      <c r="U8" s="25">
        <v>100</v>
      </c>
      <c r="V8" s="15">
        <f t="shared" si="5"/>
        <v>351</v>
      </c>
      <c r="W8" s="54">
        <f t="shared" si="2"/>
        <v>35100</v>
      </c>
      <c r="X8" s="74">
        <f t="shared" si="3"/>
        <v>0.03</v>
      </c>
      <c r="Y8" s="92">
        <f t="shared" si="4"/>
        <v>31.59</v>
      </c>
      <c r="Z8" s="104" t="s">
        <v>70</v>
      </c>
      <c r="AA8" s="26"/>
      <c r="AB8" s="26"/>
      <c r="AC8" s="26"/>
    </row>
    <row r="9" spans="1:29" s="52" customFormat="1" ht="13.5">
      <c r="A9" s="51" t="s">
        <v>51</v>
      </c>
      <c r="B9" s="25">
        <v>2005</v>
      </c>
      <c r="C9" s="25">
        <v>12</v>
      </c>
      <c r="D9" s="46" t="s">
        <v>71</v>
      </c>
      <c r="E9" s="38" t="s">
        <v>68</v>
      </c>
      <c r="F9" s="38" t="s">
        <v>54</v>
      </c>
      <c r="G9" s="38" t="s">
        <v>63</v>
      </c>
      <c r="H9" s="38"/>
      <c r="I9" s="80">
        <v>700</v>
      </c>
      <c r="J9" s="80">
        <v>4.5</v>
      </c>
      <c r="K9" s="80">
        <v>24</v>
      </c>
      <c r="L9" s="25">
        <v>1</v>
      </c>
      <c r="M9" s="47">
        <f t="shared" si="0"/>
        <v>1.4</v>
      </c>
      <c r="N9" s="15">
        <v>0.2</v>
      </c>
      <c r="O9" s="25">
        <v>-55</v>
      </c>
      <c r="P9" s="25">
        <v>125</v>
      </c>
      <c r="Q9" s="88">
        <f t="shared" si="1"/>
        <v>0.1111111111111111</v>
      </c>
      <c r="R9" s="15">
        <v>75</v>
      </c>
      <c r="S9" s="15">
        <v>2.5</v>
      </c>
      <c r="T9" s="25">
        <v>10</v>
      </c>
      <c r="U9" s="25">
        <v>100</v>
      </c>
      <c r="V9" s="15">
        <f t="shared" si="5"/>
        <v>187.5</v>
      </c>
      <c r="W9" s="54">
        <f t="shared" si="2"/>
        <v>18750</v>
      </c>
      <c r="X9" s="74">
        <f t="shared" si="3"/>
        <v>0.01</v>
      </c>
      <c r="Y9" s="92">
        <f t="shared" si="4"/>
        <v>1.875</v>
      </c>
      <c r="Z9" s="104" t="s">
        <v>72</v>
      </c>
      <c r="AA9" s="161"/>
      <c r="AB9" s="161"/>
      <c r="AC9" s="159"/>
    </row>
    <row r="10" spans="1:29" s="64" customFormat="1" ht="13.5">
      <c r="A10" s="51" t="s">
        <v>51</v>
      </c>
      <c r="B10" s="25">
        <v>2005</v>
      </c>
      <c r="C10" s="25">
        <v>12</v>
      </c>
      <c r="D10" s="42" t="s">
        <v>71</v>
      </c>
      <c r="E10" s="38" t="s">
        <v>68</v>
      </c>
      <c r="F10" s="38" t="s">
        <v>54</v>
      </c>
      <c r="G10" s="38" t="s">
        <v>63</v>
      </c>
      <c r="H10" s="38"/>
      <c r="I10" s="80">
        <v>700</v>
      </c>
      <c r="J10" s="80">
        <v>4.5</v>
      </c>
      <c r="K10" s="80">
        <v>24</v>
      </c>
      <c r="L10" s="25">
        <v>1</v>
      </c>
      <c r="M10" s="47">
        <f t="shared" si="0"/>
        <v>1.4</v>
      </c>
      <c r="N10" s="15">
        <v>0.2</v>
      </c>
      <c r="O10" s="25">
        <v>-55</v>
      </c>
      <c r="P10" s="25">
        <v>125</v>
      </c>
      <c r="Q10" s="88">
        <f t="shared" si="1"/>
        <v>0.1111111111111111</v>
      </c>
      <c r="R10" s="15">
        <v>75</v>
      </c>
      <c r="S10" s="15">
        <v>2.5</v>
      </c>
      <c r="T10" s="25">
        <v>2</v>
      </c>
      <c r="U10" s="25">
        <v>1000</v>
      </c>
      <c r="V10" s="15">
        <f t="shared" si="5"/>
        <v>187.5</v>
      </c>
      <c r="W10" s="54">
        <f t="shared" si="2"/>
        <v>187500</v>
      </c>
      <c r="X10" s="74">
        <f t="shared" si="3"/>
        <v>0.002</v>
      </c>
      <c r="Y10" s="92">
        <f t="shared" si="4"/>
        <v>0.75</v>
      </c>
      <c r="Z10" s="104" t="s">
        <v>72</v>
      </c>
      <c r="AA10" s="76"/>
      <c r="AB10" s="76"/>
      <c r="AC10" s="77"/>
    </row>
    <row r="11" spans="1:29" s="52" customFormat="1" ht="12.75">
      <c r="A11" s="51" t="s">
        <v>73</v>
      </c>
      <c r="B11" s="25">
        <v>2008</v>
      </c>
      <c r="C11" s="25">
        <v>1</v>
      </c>
      <c r="D11" s="102" t="s">
        <v>74</v>
      </c>
      <c r="E11" s="38" t="s">
        <v>75</v>
      </c>
      <c r="F11" s="3" t="s">
        <v>48</v>
      </c>
      <c r="G11" s="38" t="s">
        <v>63</v>
      </c>
      <c r="H11" s="38" t="s">
        <v>69</v>
      </c>
      <c r="I11" s="80">
        <v>180</v>
      </c>
      <c r="J11" s="80">
        <v>1</v>
      </c>
      <c r="K11" s="80">
        <v>16</v>
      </c>
      <c r="L11" s="25">
        <v>1</v>
      </c>
      <c r="M11" s="47">
        <f t="shared" si="0"/>
        <v>1.4</v>
      </c>
      <c r="N11" s="15">
        <v>0.2</v>
      </c>
      <c r="O11" s="25">
        <v>0</v>
      </c>
      <c r="P11" s="25">
        <v>80</v>
      </c>
      <c r="Q11" s="88">
        <f t="shared" si="1"/>
        <v>0.25</v>
      </c>
      <c r="R11" s="15">
        <v>97</v>
      </c>
      <c r="S11" s="15">
        <v>1.8</v>
      </c>
      <c r="T11" s="25">
        <v>25</v>
      </c>
      <c r="U11" s="25">
        <v>20</v>
      </c>
      <c r="V11" s="15">
        <f t="shared" si="5"/>
        <v>174.6</v>
      </c>
      <c r="W11" s="54">
        <f t="shared" si="2"/>
        <v>3492</v>
      </c>
      <c r="X11" s="74">
        <f t="shared" si="3"/>
        <v>0.025</v>
      </c>
      <c r="Y11" s="92">
        <f t="shared" si="4"/>
        <v>2.1825000000000006</v>
      </c>
      <c r="Z11" s="104" t="s">
        <v>50</v>
      </c>
      <c r="AA11" s="162"/>
      <c r="AB11" s="162"/>
      <c r="AC11" s="163"/>
    </row>
    <row r="12" spans="1:29" s="52" customFormat="1" ht="12.75">
      <c r="A12" s="39" t="s">
        <v>76</v>
      </c>
      <c r="B12" s="25">
        <v>2009</v>
      </c>
      <c r="C12" s="25">
        <v>2</v>
      </c>
      <c r="D12" s="102" t="s">
        <v>77</v>
      </c>
      <c r="E12" s="38" t="s">
        <v>78</v>
      </c>
      <c r="F12" s="38" t="s">
        <v>54</v>
      </c>
      <c r="G12" s="38" t="s">
        <v>63</v>
      </c>
      <c r="H12" s="38"/>
      <c r="I12" s="80">
        <v>700</v>
      </c>
      <c r="J12" s="80">
        <v>4.5</v>
      </c>
      <c r="K12" s="80">
        <v>16</v>
      </c>
      <c r="L12" s="25">
        <v>1</v>
      </c>
      <c r="M12" s="47">
        <f t="shared" si="0"/>
        <v>1.4</v>
      </c>
      <c r="N12" s="15">
        <v>0.2</v>
      </c>
      <c r="O12" s="25">
        <v>-55</v>
      </c>
      <c r="P12" s="25">
        <v>125</v>
      </c>
      <c r="Q12" s="88">
        <f t="shared" si="1"/>
        <v>0.1111111111111111</v>
      </c>
      <c r="R12" s="15">
        <v>25</v>
      </c>
      <c r="S12" s="15">
        <v>2.5</v>
      </c>
      <c r="T12" s="25">
        <v>25</v>
      </c>
      <c r="U12" s="25">
        <v>100</v>
      </c>
      <c r="V12" s="15">
        <f t="shared" si="5"/>
        <v>62.5</v>
      </c>
      <c r="W12" s="54">
        <f t="shared" si="2"/>
        <v>6250</v>
      </c>
      <c r="X12" s="74">
        <f t="shared" si="3"/>
        <v>0.025</v>
      </c>
      <c r="Y12" s="92">
        <f t="shared" si="4"/>
        <v>3.906250000000001</v>
      </c>
      <c r="Z12" s="104" t="s">
        <v>79</v>
      </c>
      <c r="AA12" s="164"/>
      <c r="AB12" s="164"/>
      <c r="AC12" s="163"/>
    </row>
    <row r="13" spans="1:29" s="64" customFormat="1" ht="12.75">
      <c r="A13" s="39" t="s">
        <v>76</v>
      </c>
      <c r="B13" s="25">
        <v>2009</v>
      </c>
      <c r="C13" s="25">
        <v>2</v>
      </c>
      <c r="D13" s="42" t="s">
        <v>77</v>
      </c>
      <c r="E13" s="38" t="s">
        <v>78</v>
      </c>
      <c r="F13" s="38" t="s">
        <v>54</v>
      </c>
      <c r="G13" s="38" t="s">
        <v>63</v>
      </c>
      <c r="H13" s="38"/>
      <c r="I13" s="80">
        <v>700</v>
      </c>
      <c r="J13" s="80">
        <v>4.5</v>
      </c>
      <c r="K13" s="80">
        <v>16</v>
      </c>
      <c r="L13" s="25">
        <v>0</v>
      </c>
      <c r="M13" s="47">
        <f t="shared" si="0"/>
        <v>0.4</v>
      </c>
      <c r="N13" s="15">
        <v>0.5</v>
      </c>
      <c r="O13" s="25">
        <v>-55</v>
      </c>
      <c r="P13" s="25">
        <v>125</v>
      </c>
      <c r="Q13" s="126">
        <f t="shared" si="1"/>
        <v>0.2777777777777778</v>
      </c>
      <c r="R13" s="15">
        <v>25</v>
      </c>
      <c r="S13" s="15">
        <v>2.5</v>
      </c>
      <c r="T13" s="25">
        <v>25</v>
      </c>
      <c r="U13" s="25">
        <v>100</v>
      </c>
      <c r="V13" s="15">
        <f t="shared" si="5"/>
        <v>62.5</v>
      </c>
      <c r="W13" s="54">
        <f t="shared" si="2"/>
        <v>6250</v>
      </c>
      <c r="X13" s="74">
        <f t="shared" si="3"/>
        <v>0.025</v>
      </c>
      <c r="Y13" s="92">
        <f t="shared" si="4"/>
        <v>3.906250000000001</v>
      </c>
      <c r="Z13" s="104" t="s">
        <v>79</v>
      </c>
      <c r="AA13" s="95"/>
      <c r="AB13" s="95"/>
      <c r="AC13" s="77"/>
    </row>
    <row r="14" spans="1:29" s="52" customFormat="1" ht="12.75">
      <c r="A14" s="39" t="s">
        <v>51</v>
      </c>
      <c r="B14" s="25">
        <v>2009</v>
      </c>
      <c r="C14" s="25">
        <v>12</v>
      </c>
      <c r="D14" s="102" t="s">
        <v>80</v>
      </c>
      <c r="E14" s="38" t="s">
        <v>81</v>
      </c>
      <c r="F14" s="38" t="s">
        <v>54</v>
      </c>
      <c r="G14" s="38" t="s">
        <v>63</v>
      </c>
      <c r="H14" s="38"/>
      <c r="I14" s="80">
        <v>32</v>
      </c>
      <c r="J14" s="80">
        <v>0.02</v>
      </c>
      <c r="K14" s="80">
        <v>750</v>
      </c>
      <c r="L14" s="25">
        <v>0</v>
      </c>
      <c r="M14" s="47">
        <f t="shared" si="0"/>
        <v>0.4</v>
      </c>
      <c r="N14" s="15">
        <v>9</v>
      </c>
      <c r="O14" s="25">
        <v>-10</v>
      </c>
      <c r="P14" s="25">
        <v>110</v>
      </c>
      <c r="Q14" s="88">
        <f t="shared" si="1"/>
        <v>7.5</v>
      </c>
      <c r="R14" s="5"/>
      <c r="S14" s="15">
        <v>1.05</v>
      </c>
      <c r="T14" s="25">
        <v>150</v>
      </c>
      <c r="U14" s="47">
        <v>0.833</v>
      </c>
      <c r="V14" s="15">
        <v>1600</v>
      </c>
      <c r="W14" s="54">
        <f t="shared" si="2"/>
        <v>1332.8</v>
      </c>
      <c r="X14" s="74">
        <f t="shared" si="3"/>
        <v>0.15</v>
      </c>
      <c r="Y14" s="92">
        <f t="shared" si="4"/>
        <v>29.988</v>
      </c>
      <c r="Z14" s="104" t="s">
        <v>50</v>
      </c>
      <c r="AA14" s="164"/>
      <c r="AB14" s="164"/>
      <c r="AC14" s="163"/>
    </row>
    <row r="15" spans="1:29" s="52" customFormat="1" ht="12.75">
      <c r="A15" s="39" t="s">
        <v>82</v>
      </c>
      <c r="B15" s="25">
        <v>2010</v>
      </c>
      <c r="C15" s="25">
        <v>9</v>
      </c>
      <c r="D15" s="105" t="s">
        <v>83</v>
      </c>
      <c r="E15" s="38" t="s">
        <v>84</v>
      </c>
      <c r="F15" s="38" t="s">
        <v>54</v>
      </c>
      <c r="G15" s="38" t="s">
        <v>85</v>
      </c>
      <c r="H15" s="38"/>
      <c r="I15" s="80">
        <v>32</v>
      </c>
      <c r="J15" s="80">
        <v>0.027</v>
      </c>
      <c r="K15" s="80">
        <v>18</v>
      </c>
      <c r="L15" s="25">
        <v>2</v>
      </c>
      <c r="M15" s="47">
        <f t="shared" si="0"/>
        <v>2.4</v>
      </c>
      <c r="N15" s="15">
        <v>4</v>
      </c>
      <c r="O15" s="25">
        <v>20</v>
      </c>
      <c r="P15" s="25">
        <v>110</v>
      </c>
      <c r="Q15" s="88">
        <f t="shared" si="1"/>
        <v>4.444444444444445</v>
      </c>
      <c r="R15" s="5"/>
      <c r="S15" s="47">
        <v>1.25</v>
      </c>
      <c r="T15" s="25">
        <v>900</v>
      </c>
      <c r="U15" s="47"/>
      <c r="V15" s="15">
        <v>1200</v>
      </c>
      <c r="W15" s="54"/>
      <c r="X15" s="74">
        <f t="shared" si="3"/>
        <v>0.9</v>
      </c>
      <c r="Y15" s="92"/>
      <c r="Z15" s="104" t="s">
        <v>50</v>
      </c>
      <c r="AA15" s="164"/>
      <c r="AB15" s="164"/>
      <c r="AC15" s="163"/>
    </row>
    <row r="16" spans="1:26" ht="12.75">
      <c r="A16" s="39" t="s">
        <v>76</v>
      </c>
      <c r="B16" s="25">
        <v>2010</v>
      </c>
      <c r="C16" s="25">
        <v>2</v>
      </c>
      <c r="D16" s="102" t="s">
        <v>86</v>
      </c>
      <c r="E16" s="38" t="s">
        <v>87</v>
      </c>
      <c r="F16" s="38" t="s">
        <v>54</v>
      </c>
      <c r="G16" s="38" t="s">
        <v>88</v>
      </c>
      <c r="H16" s="38"/>
      <c r="I16" s="80">
        <v>160</v>
      </c>
      <c r="J16" s="80">
        <v>0.26</v>
      </c>
      <c r="K16" s="80">
        <v>16</v>
      </c>
      <c r="L16" s="25">
        <v>1</v>
      </c>
      <c r="M16" s="47">
        <f t="shared" si="0"/>
        <v>1.4</v>
      </c>
      <c r="N16" s="15">
        <v>0.5</v>
      </c>
      <c r="O16" s="25">
        <v>-40</v>
      </c>
      <c r="P16" s="25">
        <v>125</v>
      </c>
      <c r="Q16" s="88">
        <f t="shared" si="1"/>
        <v>0.30303030303030304</v>
      </c>
      <c r="R16" s="15">
        <v>6</v>
      </c>
      <c r="S16" s="15">
        <v>1.5</v>
      </c>
      <c r="T16" s="25">
        <v>18</v>
      </c>
      <c r="U16" s="25">
        <v>100</v>
      </c>
      <c r="V16" s="15">
        <f>R16*S16</f>
        <v>9</v>
      </c>
      <c r="W16" s="54">
        <f t="shared" si="2"/>
        <v>900</v>
      </c>
      <c r="X16" s="74">
        <f t="shared" si="3"/>
        <v>0.018</v>
      </c>
      <c r="Y16" s="92">
        <f t="shared" si="4"/>
        <v>0.29159999999999997</v>
      </c>
      <c r="Z16" s="104" t="s">
        <v>89</v>
      </c>
    </row>
    <row r="17" spans="1:29" s="52" customFormat="1" ht="12.75">
      <c r="A17" s="39" t="s">
        <v>51</v>
      </c>
      <c r="B17" s="25">
        <v>2010</v>
      </c>
      <c r="C17" s="25">
        <v>2</v>
      </c>
      <c r="D17" s="102" t="s">
        <v>90</v>
      </c>
      <c r="E17" s="38" t="s">
        <v>91</v>
      </c>
      <c r="F17" s="3" t="s">
        <v>48</v>
      </c>
      <c r="G17" s="38" t="s">
        <v>92</v>
      </c>
      <c r="H17" s="38" t="s">
        <v>69</v>
      </c>
      <c r="I17" s="80">
        <v>180</v>
      </c>
      <c r="J17" s="80">
        <v>1.1</v>
      </c>
      <c r="K17" s="80">
        <v>9</v>
      </c>
      <c r="L17" s="25">
        <v>1</v>
      </c>
      <c r="M17" s="47">
        <f t="shared" si="0"/>
        <v>1.4</v>
      </c>
      <c r="N17" s="15">
        <v>1.6</v>
      </c>
      <c r="O17" s="25">
        <v>-20</v>
      </c>
      <c r="P17" s="25">
        <v>30</v>
      </c>
      <c r="Q17" s="88">
        <f t="shared" si="1"/>
        <v>3.2</v>
      </c>
      <c r="R17" s="5"/>
      <c r="S17" s="15">
        <v>1</v>
      </c>
      <c r="T17" s="25">
        <v>350</v>
      </c>
      <c r="U17" s="25">
        <v>40</v>
      </c>
      <c r="V17" s="15">
        <v>2.4</v>
      </c>
      <c r="W17" s="54">
        <f t="shared" si="2"/>
        <v>96</v>
      </c>
      <c r="X17" s="74">
        <f t="shared" si="3"/>
        <v>0.35</v>
      </c>
      <c r="Y17" s="92">
        <f t="shared" si="4"/>
        <v>11.759999999999998</v>
      </c>
      <c r="Z17" s="104" t="s">
        <v>50</v>
      </c>
      <c r="AA17" s="164"/>
      <c r="AB17" s="164"/>
      <c r="AC17" s="163"/>
    </row>
    <row r="18" spans="1:29" s="52" customFormat="1" ht="13.5">
      <c r="A18" s="39" t="s">
        <v>76</v>
      </c>
      <c r="B18" s="25">
        <v>2010</v>
      </c>
      <c r="C18" s="25">
        <v>2</v>
      </c>
      <c r="D18" s="102" t="s">
        <v>93</v>
      </c>
      <c r="E18" s="38" t="s">
        <v>94</v>
      </c>
      <c r="F18" s="3" t="s">
        <v>48</v>
      </c>
      <c r="G18" s="38" t="s">
        <v>55</v>
      </c>
      <c r="H18" s="38"/>
      <c r="I18" s="80">
        <v>65</v>
      </c>
      <c r="J18" s="80">
        <v>0.1</v>
      </c>
      <c r="K18" s="80">
        <v>16</v>
      </c>
      <c r="L18" s="25">
        <v>1</v>
      </c>
      <c r="M18" s="47">
        <f t="shared" si="0"/>
        <v>1.4</v>
      </c>
      <c r="N18" s="15">
        <v>0.4</v>
      </c>
      <c r="O18" s="110">
        <v>-70</v>
      </c>
      <c r="P18" s="25">
        <v>125</v>
      </c>
      <c r="Q18" s="88">
        <f t="shared" si="1"/>
        <v>0.20512820512820512</v>
      </c>
      <c r="R18" s="15">
        <v>8.3</v>
      </c>
      <c r="S18" s="15">
        <v>1.2</v>
      </c>
      <c r="T18" s="25">
        <v>30</v>
      </c>
      <c r="U18" s="25">
        <v>455</v>
      </c>
      <c r="V18" s="15">
        <f>R18*S18</f>
        <v>9.96</v>
      </c>
      <c r="W18" s="54">
        <f t="shared" si="2"/>
        <v>4531.8</v>
      </c>
      <c r="X18" s="74">
        <f t="shared" si="3"/>
        <v>0.03</v>
      </c>
      <c r="Y18" s="92">
        <f t="shared" si="4"/>
        <v>4.07862</v>
      </c>
      <c r="Z18" s="104" t="s">
        <v>95</v>
      </c>
      <c r="AA18" s="164"/>
      <c r="AB18" s="164"/>
      <c r="AC18" s="163"/>
    </row>
    <row r="19" spans="1:26" ht="12.75">
      <c r="A19" s="39" t="s">
        <v>51</v>
      </c>
      <c r="B19" s="25">
        <v>2011</v>
      </c>
      <c r="C19" s="25">
        <v>7</v>
      </c>
      <c r="D19" s="102" t="s">
        <v>96</v>
      </c>
      <c r="E19" s="38" t="s">
        <v>87</v>
      </c>
      <c r="F19" s="38" t="s">
        <v>54</v>
      </c>
      <c r="G19" s="38" t="s">
        <v>88</v>
      </c>
      <c r="H19" s="38"/>
      <c r="I19" s="80">
        <v>160</v>
      </c>
      <c r="J19" s="80">
        <v>0.12</v>
      </c>
      <c r="K19" s="80">
        <v>19</v>
      </c>
      <c r="L19" s="25">
        <v>1</v>
      </c>
      <c r="M19" s="47">
        <f t="shared" si="0"/>
        <v>1.4</v>
      </c>
      <c r="N19" s="15">
        <v>0.4</v>
      </c>
      <c r="O19" s="25">
        <v>-30</v>
      </c>
      <c r="P19" s="25">
        <v>125</v>
      </c>
      <c r="Q19" s="88">
        <f t="shared" si="1"/>
        <v>0.25806451612903225</v>
      </c>
      <c r="R19" s="15">
        <v>4.6</v>
      </c>
      <c r="S19" s="15">
        <v>1.6</v>
      </c>
      <c r="T19" s="25">
        <v>15</v>
      </c>
      <c r="U19" s="25">
        <v>100</v>
      </c>
      <c r="V19" s="15">
        <f>R19*S19</f>
        <v>7.359999999999999</v>
      </c>
      <c r="W19" s="54">
        <f t="shared" si="2"/>
        <v>736</v>
      </c>
      <c r="X19" s="74">
        <f t="shared" si="3"/>
        <v>0.015</v>
      </c>
      <c r="Y19" s="92">
        <f t="shared" si="4"/>
        <v>0.1656</v>
      </c>
      <c r="Z19" s="104" t="s">
        <v>56</v>
      </c>
    </row>
    <row r="20" spans="1:26" ht="12.75">
      <c r="A20" s="39" t="s">
        <v>97</v>
      </c>
      <c r="B20" s="25">
        <v>2012</v>
      </c>
      <c r="C20" s="25">
        <v>8</v>
      </c>
      <c r="D20" s="106" t="s">
        <v>98</v>
      </c>
      <c r="E20" s="38" t="s">
        <v>99</v>
      </c>
      <c r="F20" s="38" t="s">
        <v>54</v>
      </c>
      <c r="G20" s="38" t="s">
        <v>100</v>
      </c>
      <c r="H20" s="38"/>
      <c r="I20" s="80">
        <v>90</v>
      </c>
      <c r="J20" s="80">
        <v>0.05</v>
      </c>
      <c r="K20" s="80">
        <v>45</v>
      </c>
      <c r="L20" s="25">
        <v>0</v>
      </c>
      <c r="M20" s="47">
        <f t="shared" si="0"/>
        <v>0.4</v>
      </c>
      <c r="N20" s="15">
        <v>2.4</v>
      </c>
      <c r="O20" s="25">
        <v>0</v>
      </c>
      <c r="P20" s="25">
        <v>160</v>
      </c>
      <c r="Q20" s="88">
        <f t="shared" si="1"/>
        <v>1.5</v>
      </c>
      <c r="R20" s="15"/>
      <c r="S20" s="15">
        <v>1</v>
      </c>
      <c r="T20" s="25">
        <v>4500</v>
      </c>
      <c r="U20" s="15">
        <v>1</v>
      </c>
      <c r="V20" s="15">
        <v>11</v>
      </c>
      <c r="W20" s="54">
        <f t="shared" si="2"/>
        <v>11</v>
      </c>
      <c r="X20" s="74">
        <f t="shared" si="3"/>
        <v>4.5</v>
      </c>
      <c r="Y20" s="92">
        <f t="shared" si="4"/>
        <v>222.75</v>
      </c>
      <c r="Z20" s="104" t="s">
        <v>50</v>
      </c>
    </row>
    <row r="21" spans="1:26" ht="12.75">
      <c r="A21" s="39" t="s">
        <v>101</v>
      </c>
      <c r="B21" s="25">
        <v>2012</v>
      </c>
      <c r="C21" s="25">
        <v>9</v>
      </c>
      <c r="D21" s="102" t="s">
        <v>102</v>
      </c>
      <c r="E21" s="38" t="s">
        <v>103</v>
      </c>
      <c r="F21" s="3" t="s">
        <v>104</v>
      </c>
      <c r="G21" s="38" t="s">
        <v>105</v>
      </c>
      <c r="H21" s="38"/>
      <c r="I21" s="80">
        <v>32</v>
      </c>
      <c r="J21" s="80">
        <v>0.001</v>
      </c>
      <c r="K21" s="80">
        <v>3</v>
      </c>
      <c r="L21" s="25">
        <v>2</v>
      </c>
      <c r="M21" s="47">
        <f t="shared" si="0"/>
        <v>2.4</v>
      </c>
      <c r="N21" s="15">
        <v>5.2</v>
      </c>
      <c r="O21" s="25">
        <v>0</v>
      </c>
      <c r="P21" s="25">
        <v>100</v>
      </c>
      <c r="Q21" s="88">
        <f t="shared" si="1"/>
        <v>5.2</v>
      </c>
      <c r="R21" s="15"/>
      <c r="S21" s="47">
        <v>1.65</v>
      </c>
      <c r="T21" s="25">
        <v>250</v>
      </c>
      <c r="U21" s="15">
        <v>0.4</v>
      </c>
      <c r="V21" s="15">
        <v>100</v>
      </c>
      <c r="W21" s="54">
        <f t="shared" si="2"/>
        <v>40</v>
      </c>
      <c r="X21" s="74">
        <f t="shared" si="3"/>
        <v>0.25</v>
      </c>
      <c r="Y21" s="92">
        <f t="shared" si="4"/>
        <v>2.5</v>
      </c>
      <c r="Z21" s="104" t="s">
        <v>50</v>
      </c>
    </row>
    <row r="22" spans="1:26" ht="12.75">
      <c r="A22" s="39" t="s">
        <v>51</v>
      </c>
      <c r="B22" s="25">
        <v>2013</v>
      </c>
      <c r="C22" s="25">
        <v>2</v>
      </c>
      <c r="D22" s="42" t="s">
        <v>106</v>
      </c>
      <c r="E22" s="38" t="s">
        <v>87</v>
      </c>
      <c r="F22" s="38" t="s">
        <v>54</v>
      </c>
      <c r="G22" s="38" t="s">
        <v>107</v>
      </c>
      <c r="H22" s="38"/>
      <c r="I22" s="80">
        <v>160</v>
      </c>
      <c r="J22" s="80">
        <v>0.08</v>
      </c>
      <c r="K22" s="80">
        <v>19</v>
      </c>
      <c r="L22" s="25">
        <v>1</v>
      </c>
      <c r="M22" s="47">
        <f t="shared" si="0"/>
        <v>1.4</v>
      </c>
      <c r="N22" s="15">
        <v>0.3</v>
      </c>
      <c r="O22" s="25">
        <v>-55</v>
      </c>
      <c r="P22" s="25">
        <v>125</v>
      </c>
      <c r="Q22" s="88">
        <f t="shared" si="1"/>
        <v>0.16666666666666666</v>
      </c>
      <c r="R22" s="15">
        <v>3.4</v>
      </c>
      <c r="S22" s="15">
        <v>1.5</v>
      </c>
      <c r="T22" s="25">
        <v>5</v>
      </c>
      <c r="U22" s="25">
        <v>100</v>
      </c>
      <c r="V22" s="15">
        <f>R22*S22</f>
        <v>5.1</v>
      </c>
      <c r="W22" s="54">
        <f t="shared" si="2"/>
        <v>509.99999999999994</v>
      </c>
      <c r="X22" s="74">
        <f t="shared" si="3"/>
        <v>0.005</v>
      </c>
      <c r="Y22" s="92">
        <f t="shared" si="4"/>
        <v>0.01275</v>
      </c>
      <c r="Z22" s="104" t="s">
        <v>108</v>
      </c>
    </row>
    <row r="23" spans="1:26" ht="12.75">
      <c r="A23" s="39" t="s">
        <v>51</v>
      </c>
      <c r="B23" s="25">
        <v>2013</v>
      </c>
      <c r="C23" s="25">
        <v>2</v>
      </c>
      <c r="D23" s="42" t="s">
        <v>106</v>
      </c>
      <c r="E23" s="38" t="s">
        <v>87</v>
      </c>
      <c r="F23" s="38" t="s">
        <v>54</v>
      </c>
      <c r="G23" s="38" t="s">
        <v>107</v>
      </c>
      <c r="H23" s="38"/>
      <c r="I23" s="80">
        <v>160</v>
      </c>
      <c r="J23" s="80">
        <v>0.08</v>
      </c>
      <c r="K23" s="80">
        <v>19</v>
      </c>
      <c r="L23" s="25">
        <v>1</v>
      </c>
      <c r="M23" s="47">
        <f t="shared" si="0"/>
        <v>1.4</v>
      </c>
      <c r="N23" s="15">
        <v>0.3</v>
      </c>
      <c r="O23" s="25">
        <v>-55</v>
      </c>
      <c r="P23" s="25">
        <v>125</v>
      </c>
      <c r="Q23" s="88">
        <f t="shared" si="1"/>
        <v>0.16666666666666666</v>
      </c>
      <c r="R23" s="15">
        <v>3.4</v>
      </c>
      <c r="S23" s="15">
        <v>1.5</v>
      </c>
      <c r="T23" s="25">
        <v>20</v>
      </c>
      <c r="U23" s="15">
        <v>5.3</v>
      </c>
      <c r="V23" s="15">
        <f>R23*S23</f>
        <v>5.1</v>
      </c>
      <c r="W23" s="54">
        <f t="shared" si="2"/>
        <v>27.029999999999998</v>
      </c>
      <c r="X23" s="74">
        <f t="shared" si="3"/>
        <v>0.02</v>
      </c>
      <c r="Y23" s="92">
        <f t="shared" si="4"/>
        <v>0.010811999999999999</v>
      </c>
      <c r="Z23" s="104" t="s">
        <v>108</v>
      </c>
    </row>
    <row r="24" spans="1:26" ht="12.75">
      <c r="A24" s="39" t="s">
        <v>76</v>
      </c>
      <c r="B24" s="25">
        <v>2013</v>
      </c>
      <c r="C24" s="25">
        <v>2</v>
      </c>
      <c r="D24" s="102" t="s">
        <v>109</v>
      </c>
      <c r="E24" s="38" t="s">
        <v>110</v>
      </c>
      <c r="F24" s="38" t="s">
        <v>54</v>
      </c>
      <c r="G24" s="38" t="s">
        <v>63</v>
      </c>
      <c r="H24" s="38"/>
      <c r="I24" s="80">
        <v>130</v>
      </c>
      <c r="J24" s="80">
        <v>0.8</v>
      </c>
      <c r="K24" s="80">
        <v>12</v>
      </c>
      <c r="L24" s="25">
        <v>1</v>
      </c>
      <c r="M24" s="47">
        <f t="shared" si="0"/>
        <v>1.4</v>
      </c>
      <c r="N24" s="15">
        <v>0.3</v>
      </c>
      <c r="O24" s="25">
        <v>-40</v>
      </c>
      <c r="P24" s="25">
        <v>85</v>
      </c>
      <c r="Q24" s="88">
        <f t="shared" si="1"/>
        <v>0.24</v>
      </c>
      <c r="R24" s="15">
        <v>55</v>
      </c>
      <c r="S24" s="15">
        <v>1.5</v>
      </c>
      <c r="T24" s="25">
        <v>5</v>
      </c>
      <c r="U24" s="15">
        <v>20</v>
      </c>
      <c r="V24" s="15">
        <f>R24*S24</f>
        <v>82.5</v>
      </c>
      <c r="W24" s="54">
        <f t="shared" si="2"/>
        <v>1650</v>
      </c>
      <c r="X24" s="74">
        <f t="shared" si="3"/>
        <v>0.005</v>
      </c>
      <c r="Y24" s="92">
        <f t="shared" si="4"/>
        <v>0.04125</v>
      </c>
      <c r="Z24" s="104" t="s">
        <v>79</v>
      </c>
    </row>
    <row r="25" spans="1:26" s="26" customFormat="1" ht="12.75">
      <c r="A25" s="39" t="s">
        <v>111</v>
      </c>
      <c r="B25" s="25">
        <v>2013</v>
      </c>
      <c r="C25" s="25">
        <v>6</v>
      </c>
      <c r="D25" s="102" t="s">
        <v>112</v>
      </c>
      <c r="E25" s="38" t="s">
        <v>113</v>
      </c>
      <c r="F25" s="38" t="s">
        <v>54</v>
      </c>
      <c r="G25" s="38" t="s">
        <v>114</v>
      </c>
      <c r="H25" s="38" t="s">
        <v>69</v>
      </c>
      <c r="I25" s="80">
        <v>65</v>
      </c>
      <c r="J25" s="80">
        <v>0.2</v>
      </c>
      <c r="K25" s="80">
        <v>16</v>
      </c>
      <c r="L25" s="25">
        <v>1</v>
      </c>
      <c r="M25" s="47">
        <f t="shared" si="0"/>
        <v>1.4</v>
      </c>
      <c r="N25" s="15">
        <v>0.8</v>
      </c>
      <c r="O25" s="25">
        <v>-40</v>
      </c>
      <c r="P25" s="25">
        <v>130</v>
      </c>
      <c r="Q25" s="88">
        <f t="shared" si="1"/>
        <v>0.47058823529411764</v>
      </c>
      <c r="R25" s="25">
        <v>600</v>
      </c>
      <c r="S25" s="15">
        <v>1.5</v>
      </c>
      <c r="T25" s="25">
        <v>125</v>
      </c>
      <c r="U25" s="25">
        <v>1</v>
      </c>
      <c r="V25" s="15">
        <f>R25*S25</f>
        <v>900</v>
      </c>
      <c r="W25" s="54">
        <f t="shared" si="2"/>
        <v>900</v>
      </c>
      <c r="X25" s="74">
        <f t="shared" si="3"/>
        <v>0.125</v>
      </c>
      <c r="Y25" s="92">
        <f t="shared" si="4"/>
        <v>14.0625</v>
      </c>
      <c r="Z25" s="104" t="s">
        <v>50</v>
      </c>
    </row>
    <row r="26" spans="1:26" ht="12.75">
      <c r="A26" s="39" t="s">
        <v>60</v>
      </c>
      <c r="B26" s="25">
        <v>2013</v>
      </c>
      <c r="C26" s="25">
        <v>9</v>
      </c>
      <c r="D26" s="102" t="s">
        <v>115</v>
      </c>
      <c r="E26" s="38" t="s">
        <v>87</v>
      </c>
      <c r="F26" s="38" t="s">
        <v>54</v>
      </c>
      <c r="G26" s="38" t="s">
        <v>107</v>
      </c>
      <c r="H26" s="38"/>
      <c r="I26" s="80">
        <v>160</v>
      </c>
      <c r="J26" s="80">
        <v>0.1</v>
      </c>
      <c r="K26" s="80">
        <v>16</v>
      </c>
      <c r="L26" s="25">
        <v>1</v>
      </c>
      <c r="M26" s="47">
        <f t="shared" si="0"/>
        <v>1.4</v>
      </c>
      <c r="N26" s="15">
        <v>0.8</v>
      </c>
      <c r="O26" s="25">
        <v>-55</v>
      </c>
      <c r="P26" s="110">
        <v>200</v>
      </c>
      <c r="Q26" s="88">
        <f t="shared" si="1"/>
        <v>0.3137254901960784</v>
      </c>
      <c r="R26" s="25">
        <v>22</v>
      </c>
      <c r="S26" s="47">
        <v>1.6</v>
      </c>
      <c r="T26" s="25">
        <v>20</v>
      </c>
      <c r="U26" s="15">
        <v>4.2</v>
      </c>
      <c r="V26" s="15">
        <f>R26*S26</f>
        <v>35.2</v>
      </c>
      <c r="W26" s="54">
        <f t="shared" si="2"/>
        <v>147.84000000000003</v>
      </c>
      <c r="X26" s="74">
        <f t="shared" si="3"/>
        <v>0.02</v>
      </c>
      <c r="Y26" s="92">
        <f t="shared" si="4"/>
        <v>0.059136000000000015</v>
      </c>
      <c r="Z26" s="104" t="s">
        <v>50</v>
      </c>
    </row>
    <row r="27" spans="1:26" ht="12.75">
      <c r="A27" s="39" t="s">
        <v>51</v>
      </c>
      <c r="B27" s="25">
        <v>2013</v>
      </c>
      <c r="C27" s="25">
        <v>2</v>
      </c>
      <c r="D27" s="102" t="s">
        <v>116</v>
      </c>
      <c r="E27" s="38" t="s">
        <v>117</v>
      </c>
      <c r="F27" s="38" t="s">
        <v>54</v>
      </c>
      <c r="G27" s="38" t="s">
        <v>118</v>
      </c>
      <c r="H27" s="38" t="s">
        <v>69</v>
      </c>
      <c r="I27" s="80">
        <v>32</v>
      </c>
      <c r="J27" s="80">
        <v>0.02</v>
      </c>
      <c r="K27" s="80">
        <v>50</v>
      </c>
      <c r="L27" s="25">
        <v>2</v>
      </c>
      <c r="M27" s="47">
        <f t="shared" si="0"/>
        <v>2.4</v>
      </c>
      <c r="N27" s="15">
        <v>3</v>
      </c>
      <c r="O27" s="25">
        <v>20</v>
      </c>
      <c r="P27" s="25">
        <v>100</v>
      </c>
      <c r="Q27" s="88">
        <f t="shared" si="1"/>
        <v>3.75</v>
      </c>
      <c r="R27" s="25">
        <v>2700</v>
      </c>
      <c r="S27" s="15">
        <v>1.4</v>
      </c>
      <c r="T27" s="25">
        <v>190</v>
      </c>
      <c r="U27" s="15">
        <v>0.5</v>
      </c>
      <c r="V27" s="15">
        <v>3780</v>
      </c>
      <c r="W27" s="54">
        <f t="shared" si="2"/>
        <v>1890</v>
      </c>
      <c r="X27" s="74">
        <f t="shared" si="3"/>
        <v>0.19</v>
      </c>
      <c r="Y27" s="92">
        <f t="shared" si="4"/>
        <v>68.229</v>
      </c>
      <c r="Z27" s="104" t="s">
        <v>50</v>
      </c>
    </row>
    <row r="28" spans="1:26" ht="12.75">
      <c r="A28" s="39" t="s">
        <v>51</v>
      </c>
      <c r="B28" s="25">
        <v>2013</v>
      </c>
      <c r="C28" s="25">
        <v>2</v>
      </c>
      <c r="D28" s="42" t="s">
        <v>116</v>
      </c>
      <c r="E28" s="38" t="s">
        <v>117</v>
      </c>
      <c r="F28" s="38" t="s">
        <v>54</v>
      </c>
      <c r="G28" s="38" t="s">
        <v>118</v>
      </c>
      <c r="H28" s="38" t="s">
        <v>69</v>
      </c>
      <c r="I28" s="80">
        <v>22</v>
      </c>
      <c r="J28" s="80">
        <v>0.0061</v>
      </c>
      <c r="K28" s="80">
        <v>16</v>
      </c>
      <c r="L28" s="25">
        <v>2</v>
      </c>
      <c r="M28" s="47">
        <f t="shared" si="0"/>
        <v>2.4</v>
      </c>
      <c r="N28" s="15">
        <v>3</v>
      </c>
      <c r="O28" s="25">
        <v>-10</v>
      </c>
      <c r="P28" s="25">
        <v>100</v>
      </c>
      <c r="Q28" s="88">
        <f t="shared" si="1"/>
        <v>2.727272727272727</v>
      </c>
      <c r="R28" s="25">
        <v>1030</v>
      </c>
      <c r="S28" s="47">
        <v>1.35</v>
      </c>
      <c r="T28" s="25">
        <v>250</v>
      </c>
      <c r="U28" s="15">
        <v>0.7</v>
      </c>
      <c r="V28" s="15">
        <f aca="true" t="shared" si="6" ref="V28:V33">R28*S28</f>
        <v>1390.5</v>
      </c>
      <c r="W28" s="54">
        <f t="shared" si="2"/>
        <v>973.3499999999999</v>
      </c>
      <c r="X28" s="74">
        <f t="shared" si="3"/>
        <v>0.25</v>
      </c>
      <c r="Y28" s="92">
        <f t="shared" si="4"/>
        <v>60.834374999999994</v>
      </c>
      <c r="Z28" s="107" t="s">
        <v>119</v>
      </c>
    </row>
    <row r="29" spans="1:26" ht="12.75">
      <c r="A29" s="39" t="s">
        <v>101</v>
      </c>
      <c r="B29" s="25">
        <v>2014</v>
      </c>
      <c r="C29" s="25">
        <v>2</v>
      </c>
      <c r="D29" s="102" t="s">
        <v>120</v>
      </c>
      <c r="E29" s="38" t="s">
        <v>121</v>
      </c>
      <c r="F29" s="3" t="s">
        <v>48</v>
      </c>
      <c r="G29" s="38" t="s">
        <v>105</v>
      </c>
      <c r="H29" s="38"/>
      <c r="I29" s="80">
        <v>180</v>
      </c>
      <c r="J29" s="80">
        <v>0.14</v>
      </c>
      <c r="K29" s="80">
        <v>12</v>
      </c>
      <c r="L29" s="25">
        <v>1</v>
      </c>
      <c r="M29" s="47">
        <f t="shared" si="0"/>
        <v>1.4</v>
      </c>
      <c r="N29" s="15">
        <v>3</v>
      </c>
      <c r="O29" s="25">
        <v>-30</v>
      </c>
      <c r="P29" s="25">
        <v>60</v>
      </c>
      <c r="Q29" s="88">
        <f t="shared" si="1"/>
        <v>3.3333333333333335</v>
      </c>
      <c r="R29" s="47">
        <v>0.95</v>
      </c>
      <c r="S29" s="47">
        <v>1.35</v>
      </c>
      <c r="T29" s="25">
        <v>300</v>
      </c>
      <c r="U29" s="15">
        <v>14.5</v>
      </c>
      <c r="V29" s="15">
        <f t="shared" si="6"/>
        <v>1.2825</v>
      </c>
      <c r="W29" s="54">
        <f t="shared" si="2"/>
        <v>18.59625</v>
      </c>
      <c r="X29" s="74">
        <f t="shared" si="3"/>
        <v>0.3</v>
      </c>
      <c r="Y29" s="92">
        <f t="shared" si="4"/>
        <v>1.6736625</v>
      </c>
      <c r="Z29" s="107" t="s">
        <v>50</v>
      </c>
    </row>
    <row r="30" spans="1:26" ht="12.75">
      <c r="A30" s="39" t="s">
        <v>76</v>
      </c>
      <c r="B30" s="25">
        <v>2014</v>
      </c>
      <c r="C30" s="25">
        <v>2</v>
      </c>
      <c r="D30" s="102" t="s">
        <v>122</v>
      </c>
      <c r="E30" s="38" t="s">
        <v>123</v>
      </c>
      <c r="F30" s="3" t="s">
        <v>48</v>
      </c>
      <c r="G30" s="38" t="s">
        <v>63</v>
      </c>
      <c r="H30" s="38" t="s">
        <v>69</v>
      </c>
      <c r="I30" s="80">
        <v>180</v>
      </c>
      <c r="J30" s="80">
        <v>0.085</v>
      </c>
      <c r="K30" s="80">
        <v>45</v>
      </c>
      <c r="L30" s="25"/>
      <c r="M30" s="47"/>
      <c r="N30" s="15"/>
      <c r="O30" s="25">
        <v>-40</v>
      </c>
      <c r="P30" s="25">
        <v>85</v>
      </c>
      <c r="Q30" s="88"/>
      <c r="R30" s="15">
        <v>4.5</v>
      </c>
      <c r="S30" s="47">
        <v>1.4</v>
      </c>
      <c r="T30" s="25">
        <v>25</v>
      </c>
      <c r="U30" s="15">
        <v>6</v>
      </c>
      <c r="V30" s="15">
        <f t="shared" si="6"/>
        <v>6.3</v>
      </c>
      <c r="W30" s="54">
        <f t="shared" si="2"/>
        <v>37.8</v>
      </c>
      <c r="X30" s="74">
        <f t="shared" si="3"/>
        <v>0.025</v>
      </c>
      <c r="Y30" s="92">
        <f t="shared" si="4"/>
        <v>0.023625000000000004</v>
      </c>
      <c r="Z30" s="107" t="s">
        <v>50</v>
      </c>
    </row>
    <row r="31" spans="1:26" ht="12.75">
      <c r="A31" s="39" t="s">
        <v>76</v>
      </c>
      <c r="B31" s="25">
        <v>2014</v>
      </c>
      <c r="C31" s="25">
        <v>2</v>
      </c>
      <c r="D31" s="102" t="s">
        <v>124</v>
      </c>
      <c r="E31" s="38" t="s">
        <v>125</v>
      </c>
      <c r="F31" s="38" t="s">
        <v>54</v>
      </c>
      <c r="G31" s="38" t="s">
        <v>126</v>
      </c>
      <c r="H31" s="38"/>
      <c r="I31" s="80">
        <v>700</v>
      </c>
      <c r="J31" s="80">
        <v>0.8</v>
      </c>
      <c r="K31" s="80">
        <v>20</v>
      </c>
      <c r="L31" s="25">
        <v>1</v>
      </c>
      <c r="M31" s="47">
        <f aca="true" t="shared" si="7" ref="M31:M56">L31+0.4</f>
        <v>1.4</v>
      </c>
      <c r="N31" s="15">
        <v>0.3</v>
      </c>
      <c r="O31" s="25">
        <v>-45</v>
      </c>
      <c r="P31" s="25">
        <v>130</v>
      </c>
      <c r="Q31" s="88">
        <f aca="true" t="shared" si="8" ref="Q31:Q56">100*N31/(P31-O31)</f>
        <v>0.17142857142857143</v>
      </c>
      <c r="R31" s="25">
        <v>55</v>
      </c>
      <c r="S31" s="15">
        <v>2.9</v>
      </c>
      <c r="T31" s="25">
        <v>3</v>
      </c>
      <c r="U31" s="15">
        <v>2.2</v>
      </c>
      <c r="V31" s="15">
        <f t="shared" si="6"/>
        <v>159.5</v>
      </c>
      <c r="W31" s="54">
        <f t="shared" si="2"/>
        <v>350.90000000000003</v>
      </c>
      <c r="X31" s="74">
        <f t="shared" si="3"/>
        <v>0.003</v>
      </c>
      <c r="Y31" s="92">
        <f t="shared" si="4"/>
        <v>0.0031581000000000005</v>
      </c>
      <c r="Z31" s="107" t="s">
        <v>50</v>
      </c>
    </row>
    <row r="32" spans="1:26" ht="12.75">
      <c r="A32" s="39" t="s">
        <v>127</v>
      </c>
      <c r="B32" s="25">
        <v>2014</v>
      </c>
      <c r="C32" s="25">
        <v>12</v>
      </c>
      <c r="D32" s="102" t="s">
        <v>128</v>
      </c>
      <c r="E32" s="38" t="s">
        <v>129</v>
      </c>
      <c r="F32" s="38" t="s">
        <v>54</v>
      </c>
      <c r="G32" s="38" t="s">
        <v>63</v>
      </c>
      <c r="H32" s="38"/>
      <c r="I32" s="80">
        <v>22</v>
      </c>
      <c r="J32" s="80">
        <v>0.013</v>
      </c>
      <c r="K32" s="80">
        <v>29</v>
      </c>
      <c r="L32" s="25">
        <v>0</v>
      </c>
      <c r="M32" s="47">
        <f t="shared" si="7"/>
        <v>0.4</v>
      </c>
      <c r="N32" s="15">
        <v>6</v>
      </c>
      <c r="O32" s="25">
        <v>-10</v>
      </c>
      <c r="P32" s="25">
        <v>110</v>
      </c>
      <c r="Q32" s="88">
        <f t="shared" si="8"/>
        <v>5</v>
      </c>
      <c r="R32" s="25">
        <v>60</v>
      </c>
      <c r="S32" s="47">
        <v>1.25</v>
      </c>
      <c r="T32" s="25">
        <v>250</v>
      </c>
      <c r="U32" s="15">
        <v>10</v>
      </c>
      <c r="V32" s="15">
        <f t="shared" si="6"/>
        <v>75</v>
      </c>
      <c r="W32" s="54">
        <f t="shared" si="2"/>
        <v>750</v>
      </c>
      <c r="X32" s="74">
        <f t="shared" si="3"/>
        <v>0.25</v>
      </c>
      <c r="Y32" s="92">
        <f t="shared" si="4"/>
        <v>46.875</v>
      </c>
      <c r="Z32" s="107" t="s">
        <v>50</v>
      </c>
    </row>
    <row r="33" spans="1:26" ht="12.75">
      <c r="A33" s="39" t="s">
        <v>127</v>
      </c>
      <c r="B33" s="25">
        <v>2014</v>
      </c>
      <c r="C33" s="25">
        <v>12</v>
      </c>
      <c r="D33" s="42" t="s">
        <v>128</v>
      </c>
      <c r="E33" s="38" t="s">
        <v>129</v>
      </c>
      <c r="F33" s="38" t="s">
        <v>54</v>
      </c>
      <c r="G33" s="38" t="s">
        <v>63</v>
      </c>
      <c r="H33" s="38"/>
      <c r="I33" s="80">
        <v>22</v>
      </c>
      <c r="J33" s="80">
        <v>0.013</v>
      </c>
      <c r="K33" s="80">
        <v>29</v>
      </c>
      <c r="L33" s="25">
        <v>0</v>
      </c>
      <c r="M33" s="47">
        <f t="shared" si="7"/>
        <v>0.4</v>
      </c>
      <c r="N33" s="15">
        <v>6</v>
      </c>
      <c r="O33" s="25">
        <v>-10</v>
      </c>
      <c r="P33" s="25">
        <v>110</v>
      </c>
      <c r="Q33" s="88">
        <f t="shared" si="8"/>
        <v>5</v>
      </c>
      <c r="R33" s="25">
        <v>920</v>
      </c>
      <c r="S33" s="47">
        <v>1.25</v>
      </c>
      <c r="T33" s="25">
        <v>250</v>
      </c>
      <c r="U33" s="47">
        <v>0.022</v>
      </c>
      <c r="V33" s="15">
        <f t="shared" si="6"/>
        <v>1150</v>
      </c>
      <c r="W33" s="54">
        <f t="shared" si="2"/>
        <v>25.299999999999997</v>
      </c>
      <c r="X33" s="74">
        <f t="shared" si="3"/>
        <v>0.25</v>
      </c>
      <c r="Y33" s="92">
        <f t="shared" si="4"/>
        <v>1.5812499999999998</v>
      </c>
      <c r="Z33" s="107" t="s">
        <v>50</v>
      </c>
    </row>
    <row r="34" spans="1:26" ht="12.75">
      <c r="A34" s="39" t="s">
        <v>51</v>
      </c>
      <c r="B34" s="25">
        <v>2015</v>
      </c>
      <c r="C34" s="25">
        <v>3</v>
      </c>
      <c r="D34" s="102" t="s">
        <v>130</v>
      </c>
      <c r="E34" s="38" t="s">
        <v>131</v>
      </c>
      <c r="F34" s="38" t="s">
        <v>54</v>
      </c>
      <c r="G34" s="38" t="s">
        <v>55</v>
      </c>
      <c r="H34" s="38" t="s">
        <v>69</v>
      </c>
      <c r="I34" s="80">
        <v>14</v>
      </c>
      <c r="J34" s="80">
        <v>0.0087</v>
      </c>
      <c r="K34" s="80">
        <v>52</v>
      </c>
      <c r="L34" s="25">
        <v>2</v>
      </c>
      <c r="M34" s="47">
        <f t="shared" si="7"/>
        <v>2.4</v>
      </c>
      <c r="N34" s="15">
        <v>3.3</v>
      </c>
      <c r="O34" s="25">
        <v>0</v>
      </c>
      <c r="P34" s="25">
        <v>100</v>
      </c>
      <c r="Q34" s="88">
        <f t="shared" si="8"/>
        <v>3.3</v>
      </c>
      <c r="R34" s="25"/>
      <c r="S34" s="47">
        <v>1.35</v>
      </c>
      <c r="T34" s="25">
        <v>500</v>
      </c>
      <c r="U34" s="47">
        <v>0.022</v>
      </c>
      <c r="V34" s="15">
        <v>1111.2</v>
      </c>
      <c r="W34" s="54">
        <f aca="true" t="shared" si="9" ref="W34:W62">U34*V34</f>
        <v>24.4464</v>
      </c>
      <c r="X34" s="74">
        <f aca="true" t="shared" si="10" ref="X34:X62">T34/1000</f>
        <v>0.5</v>
      </c>
      <c r="Y34" s="92">
        <f aca="true" t="shared" si="11" ref="Y34:Y62">W34*X34^2</f>
        <v>6.1116</v>
      </c>
      <c r="Z34" s="107" t="s">
        <v>50</v>
      </c>
    </row>
    <row r="35" spans="1:26" ht="12.75">
      <c r="A35" s="39" t="s">
        <v>60</v>
      </c>
      <c r="B35" s="25">
        <v>2015</v>
      </c>
      <c r="C35" s="25">
        <v>9</v>
      </c>
      <c r="D35" s="102" t="s">
        <v>132</v>
      </c>
      <c r="E35" s="38" t="s">
        <v>133</v>
      </c>
      <c r="F35" s="38" t="s">
        <v>54</v>
      </c>
      <c r="G35" s="38" t="s">
        <v>55</v>
      </c>
      <c r="H35" s="38" t="s">
        <v>69</v>
      </c>
      <c r="I35" s="80">
        <v>16</v>
      </c>
      <c r="J35" s="80">
        <v>0.0126</v>
      </c>
      <c r="K35" s="80">
        <v>64</v>
      </c>
      <c r="L35" s="25">
        <v>0</v>
      </c>
      <c r="M35" s="47">
        <f t="shared" si="7"/>
        <v>0.4</v>
      </c>
      <c r="N35" s="15">
        <v>4</v>
      </c>
      <c r="O35" s="25">
        <v>-50</v>
      </c>
      <c r="P35" s="25">
        <v>150</v>
      </c>
      <c r="Q35" s="88">
        <f t="shared" si="8"/>
        <v>2</v>
      </c>
      <c r="R35" s="25"/>
      <c r="S35" s="47">
        <v>1.8</v>
      </c>
      <c r="T35" s="25">
        <v>400</v>
      </c>
      <c r="U35" s="47">
        <v>0.27</v>
      </c>
      <c r="V35" s="15">
        <v>1210</v>
      </c>
      <c r="W35" s="54">
        <f t="shared" si="9"/>
        <v>326.70000000000005</v>
      </c>
      <c r="X35" s="74">
        <f t="shared" si="10"/>
        <v>0.4</v>
      </c>
      <c r="Y35" s="92">
        <f t="shared" si="11"/>
        <v>52.27200000000002</v>
      </c>
      <c r="Z35" s="107" t="s">
        <v>50</v>
      </c>
    </row>
    <row r="36" spans="1:26" ht="12.75">
      <c r="A36" s="39" t="s">
        <v>60</v>
      </c>
      <c r="B36" s="25">
        <v>2015</v>
      </c>
      <c r="C36" s="25">
        <v>9</v>
      </c>
      <c r="D36" s="42" t="s">
        <v>132</v>
      </c>
      <c r="E36" s="38" t="s">
        <v>133</v>
      </c>
      <c r="F36" s="38" t="s">
        <v>54</v>
      </c>
      <c r="G36" s="38" t="s">
        <v>55</v>
      </c>
      <c r="H36" s="38" t="s">
        <v>69</v>
      </c>
      <c r="I36" s="80">
        <v>20</v>
      </c>
      <c r="J36" s="80">
        <v>0.018</v>
      </c>
      <c r="K36" s="80">
        <v>50</v>
      </c>
      <c r="L36" s="25">
        <v>1</v>
      </c>
      <c r="M36" s="47">
        <f t="shared" si="7"/>
        <v>1.4</v>
      </c>
      <c r="N36" s="15">
        <v>5</v>
      </c>
      <c r="O36" s="25">
        <v>-25</v>
      </c>
      <c r="P36" s="25">
        <v>125</v>
      </c>
      <c r="Q36" s="88">
        <f t="shared" si="8"/>
        <v>3.3333333333333335</v>
      </c>
      <c r="R36" s="25"/>
      <c r="S36" s="47">
        <v>1.8</v>
      </c>
      <c r="T36" s="25">
        <v>400</v>
      </c>
      <c r="U36" s="47">
        <v>0.16</v>
      </c>
      <c r="V36" s="15">
        <v>1100</v>
      </c>
      <c r="W36" s="54">
        <f t="shared" si="9"/>
        <v>176</v>
      </c>
      <c r="X36" s="74">
        <f t="shared" si="10"/>
        <v>0.4</v>
      </c>
      <c r="Y36" s="92">
        <f t="shared" si="11"/>
        <v>28.160000000000004</v>
      </c>
      <c r="Z36" s="107" t="s">
        <v>50</v>
      </c>
    </row>
    <row r="37" spans="1:26" ht="12.75">
      <c r="A37" s="39" t="s">
        <v>134</v>
      </c>
      <c r="B37" s="25">
        <v>2016</v>
      </c>
      <c r="C37" s="25">
        <v>2</v>
      </c>
      <c r="D37" s="102" t="s">
        <v>135</v>
      </c>
      <c r="E37" s="38" t="s">
        <v>136</v>
      </c>
      <c r="F37" s="38" t="s">
        <v>54</v>
      </c>
      <c r="G37" s="38" t="s">
        <v>137</v>
      </c>
      <c r="H37" s="38" t="s">
        <v>69</v>
      </c>
      <c r="I37" s="80">
        <v>180</v>
      </c>
      <c r="J37" s="80">
        <v>1</v>
      </c>
      <c r="K37" s="80">
        <v>15</v>
      </c>
      <c r="L37" s="25">
        <v>1</v>
      </c>
      <c r="M37" s="47">
        <f t="shared" si="7"/>
        <v>1.4</v>
      </c>
      <c r="N37" s="15">
        <v>0.8</v>
      </c>
      <c r="O37" s="25">
        <v>-40</v>
      </c>
      <c r="P37" s="25">
        <v>120</v>
      </c>
      <c r="Q37" s="88">
        <f t="shared" si="8"/>
        <v>0.5</v>
      </c>
      <c r="R37" s="25">
        <v>900</v>
      </c>
      <c r="S37" s="47">
        <v>1.8</v>
      </c>
      <c r="T37" s="25">
        <v>60</v>
      </c>
      <c r="U37" s="15">
        <v>100</v>
      </c>
      <c r="V37" s="15">
        <f>R37*S37</f>
        <v>1620</v>
      </c>
      <c r="W37" s="54">
        <f t="shared" si="9"/>
        <v>162000</v>
      </c>
      <c r="X37" s="74">
        <f t="shared" si="10"/>
        <v>0.06</v>
      </c>
      <c r="Y37" s="92">
        <f t="shared" si="11"/>
        <v>583.1999999999999</v>
      </c>
      <c r="Z37" s="107" t="s">
        <v>50</v>
      </c>
    </row>
    <row r="38" spans="1:26" ht="12.75">
      <c r="A38" s="39" t="s">
        <v>111</v>
      </c>
      <c r="B38" s="25">
        <v>2016</v>
      </c>
      <c r="C38" s="25">
        <v>6</v>
      </c>
      <c r="D38" s="102" t="s">
        <v>138</v>
      </c>
      <c r="E38" s="38" t="s">
        <v>139</v>
      </c>
      <c r="F38" s="3" t="s">
        <v>48</v>
      </c>
      <c r="G38" s="38" t="s">
        <v>140</v>
      </c>
      <c r="H38" s="38" t="s">
        <v>69</v>
      </c>
      <c r="I38" s="80">
        <v>28</v>
      </c>
      <c r="J38" s="80">
        <v>0.0038</v>
      </c>
      <c r="K38" s="80">
        <v>630</v>
      </c>
      <c r="L38" s="25">
        <v>0</v>
      </c>
      <c r="M38" s="47">
        <f t="shared" si="7"/>
        <v>0.4</v>
      </c>
      <c r="N38" s="15">
        <v>3.6</v>
      </c>
      <c r="O38" s="25">
        <v>-20</v>
      </c>
      <c r="P38" s="25">
        <v>130</v>
      </c>
      <c r="Q38" s="88">
        <f t="shared" si="8"/>
        <v>2.4</v>
      </c>
      <c r="R38" s="25">
        <v>16</v>
      </c>
      <c r="S38" s="47">
        <v>1.1</v>
      </c>
      <c r="T38" s="25">
        <v>500</v>
      </c>
      <c r="U38" s="47">
        <v>0.032</v>
      </c>
      <c r="V38" s="15">
        <f>R38*S38</f>
        <v>17.6</v>
      </c>
      <c r="W38" s="54">
        <f t="shared" si="9"/>
        <v>0.5632</v>
      </c>
      <c r="X38" s="74">
        <f t="shared" si="10"/>
        <v>0.5</v>
      </c>
      <c r="Y38" s="92">
        <f t="shared" si="11"/>
        <v>0.1408</v>
      </c>
      <c r="Z38" s="107" t="s">
        <v>56</v>
      </c>
    </row>
    <row r="39" spans="1:26" ht="12.75">
      <c r="A39" s="39" t="s">
        <v>111</v>
      </c>
      <c r="B39" s="25">
        <v>2016</v>
      </c>
      <c r="C39" s="25">
        <v>6</v>
      </c>
      <c r="D39" s="102" t="s">
        <v>141</v>
      </c>
      <c r="E39" s="38" t="s">
        <v>142</v>
      </c>
      <c r="F39" s="38" t="s">
        <v>54</v>
      </c>
      <c r="G39" s="38" t="s">
        <v>107</v>
      </c>
      <c r="H39" s="38"/>
      <c r="I39" s="80">
        <v>160</v>
      </c>
      <c r="J39" s="80">
        <v>0.16</v>
      </c>
      <c r="K39" s="80">
        <v>20</v>
      </c>
      <c r="L39" s="25">
        <v>1</v>
      </c>
      <c r="M39" s="47">
        <f t="shared" si="7"/>
        <v>1.4</v>
      </c>
      <c r="N39" s="47">
        <v>0.12</v>
      </c>
      <c r="O39" s="181">
        <v>-70</v>
      </c>
      <c r="P39" s="25">
        <v>125</v>
      </c>
      <c r="Q39" s="101">
        <f t="shared" si="8"/>
        <v>0.06153846153846154</v>
      </c>
      <c r="R39" s="25">
        <v>4.6</v>
      </c>
      <c r="S39" s="47">
        <v>1.5</v>
      </c>
      <c r="T39" s="25">
        <v>15</v>
      </c>
      <c r="U39" s="47">
        <v>5</v>
      </c>
      <c r="V39" s="15">
        <f>R39*S39</f>
        <v>6.8999999999999995</v>
      </c>
      <c r="W39" s="54">
        <f t="shared" si="9"/>
        <v>34.5</v>
      </c>
      <c r="X39" s="74">
        <f t="shared" si="10"/>
        <v>0.015</v>
      </c>
      <c r="Y39" s="92">
        <f t="shared" si="11"/>
        <v>0.0077624999999999994</v>
      </c>
      <c r="Z39" s="156">
        <v>0.01</v>
      </c>
    </row>
    <row r="40" spans="1:26" ht="12.75">
      <c r="A40" s="39" t="s">
        <v>111</v>
      </c>
      <c r="B40" s="25">
        <v>2016</v>
      </c>
      <c r="C40" s="25">
        <v>6</v>
      </c>
      <c r="D40" s="102" t="s">
        <v>143</v>
      </c>
      <c r="E40" s="38" t="s">
        <v>110</v>
      </c>
      <c r="F40" s="38" t="s">
        <v>54</v>
      </c>
      <c r="G40" s="38" t="s">
        <v>63</v>
      </c>
      <c r="H40" s="38"/>
      <c r="I40" s="80">
        <v>130</v>
      </c>
      <c r="J40" s="80">
        <v>0.15</v>
      </c>
      <c r="K40" s="80">
        <v>20</v>
      </c>
      <c r="L40" s="25">
        <v>0</v>
      </c>
      <c r="M40" s="47">
        <f t="shared" si="7"/>
        <v>0.4</v>
      </c>
      <c r="N40" s="15">
        <v>0.7</v>
      </c>
      <c r="O40" s="25">
        <v>-55</v>
      </c>
      <c r="P40" s="25">
        <v>85</v>
      </c>
      <c r="Q40" s="88">
        <f t="shared" si="8"/>
        <v>0.5</v>
      </c>
      <c r="R40" s="25">
        <v>4</v>
      </c>
      <c r="S40" s="47">
        <v>1.5</v>
      </c>
      <c r="T40" s="25">
        <v>10</v>
      </c>
      <c r="U40" s="47">
        <v>18</v>
      </c>
      <c r="V40" s="15">
        <f>R40*S40</f>
        <v>6</v>
      </c>
      <c r="W40" s="54">
        <f t="shared" si="9"/>
        <v>108</v>
      </c>
      <c r="X40" s="74">
        <f t="shared" si="10"/>
        <v>0.01</v>
      </c>
      <c r="Y40" s="92">
        <f t="shared" si="11"/>
        <v>0.0108</v>
      </c>
      <c r="Z40" s="107" t="s">
        <v>50</v>
      </c>
    </row>
    <row r="41" spans="1:26" ht="12.75">
      <c r="A41" s="57" t="s">
        <v>144</v>
      </c>
      <c r="B41" s="25">
        <v>2016</v>
      </c>
      <c r="C41" s="25">
        <v>8</v>
      </c>
      <c r="D41" s="102" t="s">
        <v>145</v>
      </c>
      <c r="E41" s="38" t="s">
        <v>146</v>
      </c>
      <c r="F41" s="38" t="s">
        <v>54</v>
      </c>
      <c r="G41" s="38" t="s">
        <v>55</v>
      </c>
      <c r="H41" s="38"/>
      <c r="I41" s="80">
        <v>180</v>
      </c>
      <c r="J41" s="80">
        <v>0.198</v>
      </c>
      <c r="K41" s="80">
        <v>20</v>
      </c>
      <c r="L41" s="25">
        <v>1</v>
      </c>
      <c r="M41" s="47">
        <f t="shared" si="7"/>
        <v>1.4</v>
      </c>
      <c r="N41" s="15">
        <v>0.4</v>
      </c>
      <c r="O41" s="25">
        <v>25</v>
      </c>
      <c r="P41" s="25">
        <v>45</v>
      </c>
      <c r="Q41" s="88">
        <f t="shared" si="8"/>
        <v>2</v>
      </c>
      <c r="R41" s="25"/>
      <c r="S41" s="47" t="s">
        <v>387</v>
      </c>
      <c r="T41" s="25">
        <v>10</v>
      </c>
      <c r="U41" s="15">
        <v>500</v>
      </c>
      <c r="V41" s="15">
        <v>1.1</v>
      </c>
      <c r="W41" s="54">
        <f t="shared" si="9"/>
        <v>550</v>
      </c>
      <c r="X41" s="74">
        <f t="shared" si="10"/>
        <v>0.01</v>
      </c>
      <c r="Y41" s="92">
        <f t="shared" si="11"/>
        <v>0.055</v>
      </c>
      <c r="Z41" s="107" t="s">
        <v>50</v>
      </c>
    </row>
    <row r="42" spans="1:26" ht="12.75">
      <c r="A42" s="39" t="s">
        <v>147</v>
      </c>
      <c r="B42" s="25">
        <v>2017</v>
      </c>
      <c r="C42" s="25">
        <v>2</v>
      </c>
      <c r="D42" s="102" t="s">
        <v>148</v>
      </c>
      <c r="E42" s="38" t="s">
        <v>149</v>
      </c>
      <c r="F42" s="38" t="s">
        <v>54</v>
      </c>
      <c r="G42" s="38" t="s">
        <v>126</v>
      </c>
      <c r="H42" s="38"/>
      <c r="I42" s="80">
        <v>700</v>
      </c>
      <c r="J42" s="80">
        <v>2.21</v>
      </c>
      <c r="K42" s="80">
        <v>70</v>
      </c>
      <c r="L42" s="25">
        <v>1</v>
      </c>
      <c r="M42" s="47">
        <f t="shared" si="7"/>
        <v>1.4</v>
      </c>
      <c r="N42" s="15">
        <v>0.6</v>
      </c>
      <c r="O42" s="25">
        <v>-45</v>
      </c>
      <c r="P42" s="25">
        <v>130</v>
      </c>
      <c r="Q42" s="88">
        <f t="shared" si="8"/>
        <v>0.34285714285714286</v>
      </c>
      <c r="R42" s="25">
        <v>60</v>
      </c>
      <c r="S42" s="15">
        <v>3.3</v>
      </c>
      <c r="T42" s="25">
        <v>3</v>
      </c>
      <c r="U42" s="15">
        <v>1.8</v>
      </c>
      <c r="V42" s="15">
        <f>R42*S42</f>
        <v>198</v>
      </c>
      <c r="W42" s="54">
        <f t="shared" si="9"/>
        <v>356.40000000000003</v>
      </c>
      <c r="X42" s="74">
        <f t="shared" si="10"/>
        <v>0.003</v>
      </c>
      <c r="Y42" s="92">
        <f t="shared" si="11"/>
        <v>0.0032076000000000006</v>
      </c>
      <c r="Z42" s="107" t="s">
        <v>56</v>
      </c>
    </row>
    <row r="43" spans="1:26" ht="12.75">
      <c r="A43" s="39" t="s">
        <v>76</v>
      </c>
      <c r="B43" s="25">
        <v>2017</v>
      </c>
      <c r="C43" s="25">
        <v>2</v>
      </c>
      <c r="D43" s="102" t="s">
        <v>150</v>
      </c>
      <c r="E43" s="38" t="s">
        <v>151</v>
      </c>
      <c r="F43" s="38" t="s">
        <v>54</v>
      </c>
      <c r="G43" s="38" t="s">
        <v>55</v>
      </c>
      <c r="H43" s="38" t="s">
        <v>69</v>
      </c>
      <c r="I43" s="80">
        <v>28</v>
      </c>
      <c r="J43" s="74">
        <v>0.00946</v>
      </c>
      <c r="K43" s="80">
        <v>76</v>
      </c>
      <c r="L43" s="25">
        <v>0</v>
      </c>
      <c r="M43" s="47">
        <f t="shared" si="7"/>
        <v>0.4</v>
      </c>
      <c r="N43" s="47">
        <v>3.7</v>
      </c>
      <c r="O43" s="25">
        <v>-25</v>
      </c>
      <c r="P43" s="25">
        <v>125</v>
      </c>
      <c r="Q43" s="90">
        <f t="shared" si="8"/>
        <v>2.466666666666667</v>
      </c>
      <c r="R43" s="15"/>
      <c r="S43" s="47">
        <v>1.8</v>
      </c>
      <c r="T43" s="25">
        <v>150</v>
      </c>
      <c r="U43" s="15">
        <v>8.192</v>
      </c>
      <c r="V43" s="15">
        <v>18.75</v>
      </c>
      <c r="W43" s="54">
        <f t="shared" si="9"/>
        <v>153.6</v>
      </c>
      <c r="X43" s="74">
        <f t="shared" si="10"/>
        <v>0.15</v>
      </c>
      <c r="Y43" s="92">
        <f t="shared" si="11"/>
        <v>3.456</v>
      </c>
      <c r="Z43" s="107" t="s">
        <v>50</v>
      </c>
    </row>
    <row r="44" spans="1:26" ht="12.75">
      <c r="A44" s="39" t="s">
        <v>152</v>
      </c>
      <c r="B44" s="25">
        <v>2017</v>
      </c>
      <c r="C44" s="25">
        <v>2</v>
      </c>
      <c r="D44" s="42" t="s">
        <v>153</v>
      </c>
      <c r="E44" s="38" t="s">
        <v>142</v>
      </c>
      <c r="F44" s="38" t="s">
        <v>54</v>
      </c>
      <c r="G44" s="38" t="s">
        <v>107</v>
      </c>
      <c r="H44" s="38"/>
      <c r="I44" s="80">
        <v>160</v>
      </c>
      <c r="J44" s="80">
        <v>0.16</v>
      </c>
      <c r="K44" s="80">
        <v>40</v>
      </c>
      <c r="L44" s="25">
        <v>1</v>
      </c>
      <c r="M44" s="47">
        <f t="shared" si="7"/>
        <v>1.4</v>
      </c>
      <c r="N44" s="47">
        <v>0.6</v>
      </c>
      <c r="O44" s="25">
        <v>-55</v>
      </c>
      <c r="P44" s="25">
        <v>125</v>
      </c>
      <c r="Q44" s="90">
        <f t="shared" si="8"/>
        <v>0.3333333333333333</v>
      </c>
      <c r="R44" s="15">
        <v>4.6</v>
      </c>
      <c r="S44" s="47">
        <v>1.5</v>
      </c>
      <c r="T44" s="25">
        <v>15</v>
      </c>
      <c r="U44" s="47">
        <v>5</v>
      </c>
      <c r="V44" s="15">
        <f>R44*S44</f>
        <v>6.8999999999999995</v>
      </c>
      <c r="W44" s="54">
        <f t="shared" si="9"/>
        <v>34.5</v>
      </c>
      <c r="X44" s="74">
        <f t="shared" si="10"/>
        <v>0.015</v>
      </c>
      <c r="Y44" s="92">
        <f t="shared" si="11"/>
        <v>0.0077624999999999994</v>
      </c>
      <c r="Z44" s="107" t="s">
        <v>154</v>
      </c>
    </row>
    <row r="45" spans="1:26" ht="12.75">
      <c r="A45" s="39" t="s">
        <v>155</v>
      </c>
      <c r="B45" s="25">
        <v>2017</v>
      </c>
      <c r="C45" s="25">
        <v>11</v>
      </c>
      <c r="D45" s="102" t="s">
        <v>156</v>
      </c>
      <c r="E45" s="38" t="s">
        <v>157</v>
      </c>
      <c r="F45" s="38" t="s">
        <v>54</v>
      </c>
      <c r="G45" s="38" t="s">
        <v>118</v>
      </c>
      <c r="H45" s="38" t="s">
        <v>69</v>
      </c>
      <c r="I45" s="80">
        <v>10</v>
      </c>
      <c r="J45" s="80">
        <v>0.01</v>
      </c>
      <c r="K45" s="80">
        <v>20</v>
      </c>
      <c r="L45" s="25">
        <v>1</v>
      </c>
      <c r="M45" s="47">
        <f t="shared" si="7"/>
        <v>1.4</v>
      </c>
      <c r="N45" s="47">
        <v>5.6</v>
      </c>
      <c r="O45" s="25">
        <v>30</v>
      </c>
      <c r="P45" s="25">
        <v>85</v>
      </c>
      <c r="Q45" s="90">
        <f t="shared" si="8"/>
        <v>10.181818181818182</v>
      </c>
      <c r="R45" s="15"/>
      <c r="S45" s="47">
        <v>0.5</v>
      </c>
      <c r="T45" s="25">
        <v>173</v>
      </c>
      <c r="U45" s="47">
        <v>1</v>
      </c>
      <c r="V45" s="15">
        <v>125</v>
      </c>
      <c r="W45" s="54">
        <f t="shared" si="9"/>
        <v>125</v>
      </c>
      <c r="X45" s="74">
        <f t="shared" si="10"/>
        <v>0.173</v>
      </c>
      <c r="Y45" s="92">
        <f t="shared" si="11"/>
        <v>3.741125</v>
      </c>
      <c r="Z45" s="107" t="s">
        <v>50</v>
      </c>
    </row>
    <row r="46" spans="1:26" ht="12.75">
      <c r="A46" s="39" t="s">
        <v>76</v>
      </c>
      <c r="B46" s="25">
        <v>2018</v>
      </c>
      <c r="C46" s="25">
        <v>2</v>
      </c>
      <c r="D46" s="102" t="s">
        <v>158</v>
      </c>
      <c r="E46" s="38" t="s">
        <v>159</v>
      </c>
      <c r="F46" s="38" t="s">
        <v>160</v>
      </c>
      <c r="G46" s="38" t="s">
        <v>140</v>
      </c>
      <c r="H46" s="38" t="s">
        <v>69</v>
      </c>
      <c r="I46" s="80">
        <v>22</v>
      </c>
      <c r="J46" s="74">
        <v>0.0043</v>
      </c>
      <c r="K46" s="80">
        <v>38</v>
      </c>
      <c r="L46" s="25">
        <v>1</v>
      </c>
      <c r="M46" s="47">
        <f t="shared" si="7"/>
        <v>1.4</v>
      </c>
      <c r="N46" s="47">
        <v>2.1</v>
      </c>
      <c r="O46" s="25">
        <v>-30</v>
      </c>
      <c r="P46" s="25">
        <v>120</v>
      </c>
      <c r="Q46" s="90">
        <f t="shared" si="8"/>
        <v>1.4</v>
      </c>
      <c r="R46" s="15">
        <v>50</v>
      </c>
      <c r="S46" s="47">
        <v>1</v>
      </c>
      <c r="T46" s="25">
        <v>580</v>
      </c>
      <c r="U46" s="47">
        <v>0.032</v>
      </c>
      <c r="V46" s="15">
        <f>R46*S46</f>
        <v>50</v>
      </c>
      <c r="W46" s="54">
        <f t="shared" si="9"/>
        <v>1.6</v>
      </c>
      <c r="X46" s="74">
        <f t="shared" si="10"/>
        <v>0.58</v>
      </c>
      <c r="Y46" s="92">
        <f t="shared" si="11"/>
        <v>0.5382399999999999</v>
      </c>
      <c r="Z46" s="107" t="s">
        <v>161</v>
      </c>
    </row>
    <row r="47" spans="1:26" ht="12.75">
      <c r="A47" s="39" t="s">
        <v>144</v>
      </c>
      <c r="B47" s="25">
        <v>2018</v>
      </c>
      <c r="C47" s="25">
        <v>4</v>
      </c>
      <c r="D47" s="102" t="s">
        <v>162</v>
      </c>
      <c r="E47" s="38" t="s">
        <v>163</v>
      </c>
      <c r="F47" s="38" t="s">
        <v>54</v>
      </c>
      <c r="G47" s="38" t="s">
        <v>107</v>
      </c>
      <c r="H47" s="38"/>
      <c r="I47" s="80">
        <v>180</v>
      </c>
      <c r="J47" s="80">
        <v>0.18</v>
      </c>
      <c r="K47" s="80">
        <v>15</v>
      </c>
      <c r="L47" s="25">
        <v>1</v>
      </c>
      <c r="M47" s="47">
        <f t="shared" si="7"/>
        <v>1.4</v>
      </c>
      <c r="N47" s="47">
        <v>0.36</v>
      </c>
      <c r="O47" s="25">
        <v>0</v>
      </c>
      <c r="P47" s="25">
        <v>100</v>
      </c>
      <c r="Q47" s="90">
        <f t="shared" si="8"/>
        <v>0.36</v>
      </c>
      <c r="R47" s="15"/>
      <c r="S47" s="47">
        <v>1</v>
      </c>
      <c r="T47" s="25">
        <v>40</v>
      </c>
      <c r="U47" s="47">
        <v>40</v>
      </c>
      <c r="V47" s="15">
        <v>0.7</v>
      </c>
      <c r="W47" s="54">
        <f t="shared" si="9"/>
        <v>28</v>
      </c>
      <c r="X47" s="74">
        <f t="shared" si="10"/>
        <v>0.04</v>
      </c>
      <c r="Y47" s="92">
        <f t="shared" si="11"/>
        <v>0.0448</v>
      </c>
      <c r="Z47" s="107"/>
    </row>
    <row r="48" spans="1:26" ht="12.75">
      <c r="A48" s="39" t="s">
        <v>164</v>
      </c>
      <c r="B48" s="25">
        <v>2018</v>
      </c>
      <c r="C48" s="25">
        <v>5</v>
      </c>
      <c r="D48" s="102" t="s">
        <v>165</v>
      </c>
      <c r="E48" s="38" t="s">
        <v>166</v>
      </c>
      <c r="F48" s="38" t="s">
        <v>54</v>
      </c>
      <c r="G48" s="38" t="s">
        <v>126</v>
      </c>
      <c r="H48" s="38"/>
      <c r="I48" s="80">
        <v>130</v>
      </c>
      <c r="J48" s="80">
        <v>0.073</v>
      </c>
      <c r="K48" s="80">
        <v>14</v>
      </c>
      <c r="L48" s="25">
        <v>1</v>
      </c>
      <c r="M48" s="47">
        <f t="shared" si="7"/>
        <v>1.4</v>
      </c>
      <c r="N48" s="47">
        <v>0.76</v>
      </c>
      <c r="O48" s="25">
        <v>-10</v>
      </c>
      <c r="P48" s="25">
        <v>100</v>
      </c>
      <c r="Q48" s="90">
        <f t="shared" si="8"/>
        <v>0.6909090909090909</v>
      </c>
      <c r="R48" s="15">
        <v>17</v>
      </c>
      <c r="S48" s="47">
        <v>1.8</v>
      </c>
      <c r="T48" s="25">
        <v>32</v>
      </c>
      <c r="U48" s="47">
        <v>2.4</v>
      </c>
      <c r="V48" s="15">
        <f>R48*S48</f>
        <v>30.6</v>
      </c>
      <c r="W48" s="54">
        <f t="shared" si="9"/>
        <v>73.44</v>
      </c>
      <c r="X48" s="74">
        <f t="shared" si="10"/>
        <v>0.032</v>
      </c>
      <c r="Y48" s="92">
        <f t="shared" si="11"/>
        <v>0.07520255999999999</v>
      </c>
      <c r="Z48" s="107">
        <v>0.3</v>
      </c>
    </row>
    <row r="49" spans="1:26" ht="12.75">
      <c r="A49" s="39" t="s">
        <v>134</v>
      </c>
      <c r="B49" s="25">
        <v>2018</v>
      </c>
      <c r="C49" s="25">
        <v>7</v>
      </c>
      <c r="D49" s="102" t="s">
        <v>167</v>
      </c>
      <c r="E49" s="38" t="s">
        <v>121</v>
      </c>
      <c r="F49" s="3" t="s">
        <v>48</v>
      </c>
      <c r="G49" s="38" t="s">
        <v>126</v>
      </c>
      <c r="H49" s="38"/>
      <c r="I49" s="80">
        <v>180</v>
      </c>
      <c r="J49" s="80">
        <v>0.1</v>
      </c>
      <c r="K49" s="80">
        <v>12</v>
      </c>
      <c r="L49" s="25">
        <v>1</v>
      </c>
      <c r="M49" s="47">
        <f t="shared" si="7"/>
        <v>1.4</v>
      </c>
      <c r="N49" s="15">
        <v>1.7</v>
      </c>
      <c r="O49" s="25">
        <v>-30</v>
      </c>
      <c r="P49" s="25">
        <v>120</v>
      </c>
      <c r="Q49" s="88">
        <f t="shared" si="8"/>
        <v>1.1333333333333333</v>
      </c>
      <c r="R49" s="47">
        <v>0.54</v>
      </c>
      <c r="S49" s="47">
        <v>1.6</v>
      </c>
      <c r="T49" s="25">
        <v>39</v>
      </c>
      <c r="U49" s="27">
        <v>8.1</v>
      </c>
      <c r="V49" s="15">
        <f>R49*S49</f>
        <v>0.8640000000000001</v>
      </c>
      <c r="W49" s="54">
        <f t="shared" si="9"/>
        <v>6.9984</v>
      </c>
      <c r="X49" s="74">
        <f t="shared" si="10"/>
        <v>0.039</v>
      </c>
      <c r="Y49" s="92">
        <f t="shared" si="11"/>
        <v>0.0106445664</v>
      </c>
      <c r="Z49" s="107" t="s">
        <v>119</v>
      </c>
    </row>
    <row r="50" spans="1:26" ht="12.75">
      <c r="A50" s="39" t="s">
        <v>168</v>
      </c>
      <c r="B50" s="25">
        <v>2020</v>
      </c>
      <c r="C50" s="25">
        <v>4</v>
      </c>
      <c r="D50" s="102" t="s">
        <v>169</v>
      </c>
      <c r="E50" s="38" t="s">
        <v>170</v>
      </c>
      <c r="F50" s="38" t="s">
        <v>54</v>
      </c>
      <c r="G50" s="38" t="s">
        <v>55</v>
      </c>
      <c r="H50" s="38" t="s">
        <v>69</v>
      </c>
      <c r="I50" s="80">
        <v>65</v>
      </c>
      <c r="J50" s="80">
        <v>0.003</v>
      </c>
      <c r="K50" s="80">
        <v>25</v>
      </c>
      <c r="L50" s="25">
        <v>2</v>
      </c>
      <c r="M50" s="47">
        <f t="shared" si="7"/>
        <v>2.4</v>
      </c>
      <c r="N50" s="47">
        <v>2.7</v>
      </c>
      <c r="O50" s="25">
        <v>-10</v>
      </c>
      <c r="P50" s="25">
        <v>110</v>
      </c>
      <c r="Q50" s="90">
        <f t="shared" si="8"/>
        <v>2.25</v>
      </c>
      <c r="R50" s="15">
        <v>86</v>
      </c>
      <c r="S50" s="47">
        <v>1.3</v>
      </c>
      <c r="T50" s="25">
        <v>130</v>
      </c>
      <c r="U50" s="47">
        <v>4.1</v>
      </c>
      <c r="V50" s="15">
        <f>R50*S50</f>
        <v>111.8</v>
      </c>
      <c r="W50" s="54">
        <f t="shared" si="9"/>
        <v>458.37999999999994</v>
      </c>
      <c r="X50" s="74">
        <f t="shared" si="10"/>
        <v>0.13</v>
      </c>
      <c r="Y50" s="92">
        <f t="shared" si="11"/>
        <v>7.7466219999999995</v>
      </c>
      <c r="Z50" s="107">
        <v>3</v>
      </c>
    </row>
    <row r="51" spans="1:26" ht="12.75">
      <c r="A51" s="108" t="s">
        <v>101</v>
      </c>
      <c r="B51" s="25">
        <v>2018</v>
      </c>
      <c r="C51" s="25">
        <v>11</v>
      </c>
      <c r="D51" s="102" t="s">
        <v>171</v>
      </c>
      <c r="E51" s="103" t="s">
        <v>166</v>
      </c>
      <c r="F51" s="103" t="s">
        <v>54</v>
      </c>
      <c r="G51" s="103" t="s">
        <v>63</v>
      </c>
      <c r="H51" s="103" t="s">
        <v>69</v>
      </c>
      <c r="I51" s="80">
        <v>130</v>
      </c>
      <c r="J51" s="80">
        <v>0.29</v>
      </c>
      <c r="K51" s="80">
        <v>16</v>
      </c>
      <c r="L51" s="25">
        <v>1</v>
      </c>
      <c r="M51" s="47">
        <f t="shared" si="7"/>
        <v>1.4</v>
      </c>
      <c r="N51" s="47">
        <v>0.94</v>
      </c>
      <c r="O51" s="25">
        <v>-40</v>
      </c>
      <c r="P51" s="25">
        <v>125</v>
      </c>
      <c r="Q51" s="90">
        <f t="shared" si="8"/>
        <v>0.5696969696969697</v>
      </c>
      <c r="R51" s="15">
        <v>95</v>
      </c>
      <c r="S51" s="47">
        <v>3.3</v>
      </c>
      <c r="T51" s="25">
        <v>16</v>
      </c>
      <c r="U51" s="47">
        <v>5.12</v>
      </c>
      <c r="V51" s="15">
        <f>R51*S51</f>
        <v>313.5</v>
      </c>
      <c r="W51" s="54">
        <f t="shared" si="9"/>
        <v>1605.1200000000001</v>
      </c>
      <c r="X51" s="74">
        <f t="shared" si="10"/>
        <v>0.016</v>
      </c>
      <c r="Y51" s="92">
        <f t="shared" si="11"/>
        <v>0.41091072</v>
      </c>
      <c r="Z51" s="107">
        <v>0.05</v>
      </c>
    </row>
    <row r="52" spans="1:26" ht="12.75">
      <c r="A52" s="39" t="s">
        <v>172</v>
      </c>
      <c r="B52" s="25">
        <v>2019</v>
      </c>
      <c r="C52" s="25">
        <v>9</v>
      </c>
      <c r="D52" s="102" t="s">
        <v>173</v>
      </c>
      <c r="E52" s="38" t="s">
        <v>139</v>
      </c>
      <c r="F52" s="103" t="s">
        <v>104</v>
      </c>
      <c r="G52" s="103" t="s">
        <v>140</v>
      </c>
      <c r="H52" s="103" t="s">
        <v>69</v>
      </c>
      <c r="I52" s="80">
        <v>16</v>
      </c>
      <c r="J52" s="118">
        <v>0.0025</v>
      </c>
      <c r="K52" s="80">
        <v>103</v>
      </c>
      <c r="L52" s="25">
        <v>0</v>
      </c>
      <c r="M52" s="47">
        <f t="shared" si="7"/>
        <v>0.4</v>
      </c>
      <c r="N52" s="47">
        <v>3.5</v>
      </c>
      <c r="O52" s="25">
        <v>-15</v>
      </c>
      <c r="P52" s="25">
        <v>110</v>
      </c>
      <c r="Q52" s="90">
        <f t="shared" si="8"/>
        <v>2.8</v>
      </c>
      <c r="R52" s="15"/>
      <c r="S52" s="180">
        <v>0.95</v>
      </c>
      <c r="T52" s="25">
        <v>300</v>
      </c>
      <c r="U52" s="27">
        <v>0.013</v>
      </c>
      <c r="V52" s="15">
        <v>18</v>
      </c>
      <c r="W52" s="54">
        <f t="shared" si="9"/>
        <v>0.23399999999999999</v>
      </c>
      <c r="X52" s="74">
        <f t="shared" si="10"/>
        <v>0.3</v>
      </c>
      <c r="Y52" s="92">
        <f t="shared" si="11"/>
        <v>0.02106</v>
      </c>
      <c r="Z52" s="107">
        <v>1.5</v>
      </c>
    </row>
    <row r="53" spans="1:28" ht="12.75">
      <c r="A53" s="39" t="s">
        <v>134</v>
      </c>
      <c r="B53" s="25">
        <v>2019</v>
      </c>
      <c r="C53" s="25">
        <v>10</v>
      </c>
      <c r="D53" s="102" t="s">
        <v>174</v>
      </c>
      <c r="E53" s="38" t="s">
        <v>166</v>
      </c>
      <c r="F53" s="38" t="s">
        <v>54</v>
      </c>
      <c r="G53" s="38" t="s">
        <v>55</v>
      </c>
      <c r="H53" s="38"/>
      <c r="I53" s="80">
        <v>55</v>
      </c>
      <c r="J53" s="80">
        <v>0.0146</v>
      </c>
      <c r="K53" s="80">
        <v>12</v>
      </c>
      <c r="L53" s="25">
        <v>0</v>
      </c>
      <c r="M53" s="47">
        <f t="shared" si="7"/>
        <v>0.4</v>
      </c>
      <c r="N53" s="47">
        <v>3.4</v>
      </c>
      <c r="O53" s="25">
        <v>-40</v>
      </c>
      <c r="P53" s="25">
        <v>125</v>
      </c>
      <c r="Q53" s="90">
        <f t="shared" si="8"/>
        <v>2.0606060606060606</v>
      </c>
      <c r="R53" s="15"/>
      <c r="S53" s="47" t="s">
        <v>388</v>
      </c>
      <c r="T53" s="25">
        <v>20</v>
      </c>
      <c r="U53" s="47">
        <v>32.8</v>
      </c>
      <c r="V53" s="15">
        <v>37</v>
      </c>
      <c r="W53" s="54">
        <f t="shared" si="9"/>
        <v>1213.6</v>
      </c>
      <c r="X53" s="74">
        <f t="shared" si="10"/>
        <v>0.02</v>
      </c>
      <c r="Y53" s="92">
        <f t="shared" si="11"/>
        <v>0.48544</v>
      </c>
      <c r="Z53" s="107">
        <v>1.5</v>
      </c>
      <c r="AB53" s="116"/>
    </row>
    <row r="54" spans="1:26" ht="12.75">
      <c r="A54" s="39" t="s">
        <v>155</v>
      </c>
      <c r="B54" s="25">
        <v>2019</v>
      </c>
      <c r="C54" s="25">
        <v>11</v>
      </c>
      <c r="D54" s="102" t="s">
        <v>175</v>
      </c>
      <c r="E54" s="38" t="s">
        <v>176</v>
      </c>
      <c r="F54" s="119" t="s">
        <v>48</v>
      </c>
      <c r="G54" s="103" t="s">
        <v>402</v>
      </c>
      <c r="H54" s="38"/>
      <c r="I54" s="80">
        <v>180</v>
      </c>
      <c r="J54" s="80">
        <v>0.35</v>
      </c>
      <c r="K54" s="80">
        <v>16</v>
      </c>
      <c r="L54" s="25">
        <v>1</v>
      </c>
      <c r="M54" s="47">
        <f t="shared" si="7"/>
        <v>1.4</v>
      </c>
      <c r="N54" s="47">
        <v>0.26</v>
      </c>
      <c r="O54" s="25">
        <v>-40</v>
      </c>
      <c r="P54" s="25">
        <v>125</v>
      </c>
      <c r="Q54" s="90">
        <f t="shared" si="8"/>
        <v>0.15757575757575756</v>
      </c>
      <c r="R54" s="15">
        <v>5.6</v>
      </c>
      <c r="S54" s="47">
        <v>1.6</v>
      </c>
      <c r="T54" s="15">
        <v>1.67</v>
      </c>
      <c r="U54" s="25">
        <v>213</v>
      </c>
      <c r="V54" s="15">
        <f>R54*S54</f>
        <v>8.959999999999999</v>
      </c>
      <c r="W54" s="54">
        <f t="shared" si="9"/>
        <v>1908.4799999999998</v>
      </c>
      <c r="X54" s="74">
        <f t="shared" si="10"/>
        <v>0.0016699999999999998</v>
      </c>
      <c r="Y54" s="92">
        <f t="shared" si="11"/>
        <v>0.005322559871999998</v>
      </c>
      <c r="Z54" s="156">
        <v>0.008</v>
      </c>
    </row>
    <row r="55" spans="1:26" s="141" customFormat="1" ht="12.75">
      <c r="A55" s="142" t="s">
        <v>134</v>
      </c>
      <c r="B55" s="134">
        <v>2020</v>
      </c>
      <c r="C55" s="134">
        <v>9</v>
      </c>
      <c r="D55" s="178" t="s">
        <v>177</v>
      </c>
      <c r="E55" s="141" t="s">
        <v>178</v>
      </c>
      <c r="F55" s="141" t="s">
        <v>160</v>
      </c>
      <c r="G55" s="144" t="s">
        <v>179</v>
      </c>
      <c r="H55" s="144" t="s">
        <v>180</v>
      </c>
      <c r="I55" s="141">
        <v>180</v>
      </c>
      <c r="J55" s="141">
        <v>0.12</v>
      </c>
      <c r="K55" s="141">
        <v>15</v>
      </c>
      <c r="L55" s="141">
        <v>1</v>
      </c>
      <c r="M55" s="47">
        <f t="shared" si="7"/>
        <v>1.4</v>
      </c>
      <c r="N55" s="141">
        <v>4.7</v>
      </c>
      <c r="O55" s="141">
        <v>-10</v>
      </c>
      <c r="P55" s="141">
        <v>100</v>
      </c>
      <c r="Q55" s="137">
        <f t="shared" si="8"/>
        <v>4.2727272727272725</v>
      </c>
      <c r="S55" s="47">
        <v>1</v>
      </c>
      <c r="T55" s="144">
        <v>300</v>
      </c>
      <c r="U55" s="141">
        <v>200</v>
      </c>
      <c r="V55" s="146">
        <v>0.00049</v>
      </c>
      <c r="W55" s="147">
        <f t="shared" si="9"/>
        <v>0.098</v>
      </c>
      <c r="X55" s="141">
        <f t="shared" si="10"/>
        <v>0.3</v>
      </c>
      <c r="Y55" s="148">
        <f t="shared" si="11"/>
        <v>0.00882</v>
      </c>
      <c r="Z55" s="149">
        <v>1.073</v>
      </c>
    </row>
    <row r="56" spans="1:26" ht="12.75">
      <c r="A56" s="39" t="s">
        <v>51</v>
      </c>
      <c r="B56" s="25">
        <v>2020</v>
      </c>
      <c r="C56" s="25">
        <v>2</v>
      </c>
      <c r="D56" s="102" t="s">
        <v>181</v>
      </c>
      <c r="E56" s="38" t="s">
        <v>142</v>
      </c>
      <c r="F56" s="103" t="s">
        <v>54</v>
      </c>
      <c r="G56" s="38" t="s">
        <v>402</v>
      </c>
      <c r="H56" s="38"/>
      <c r="I56" s="80">
        <v>160</v>
      </c>
      <c r="J56" s="80">
        <v>0.15</v>
      </c>
      <c r="K56" s="80">
        <v>24</v>
      </c>
      <c r="L56" s="25">
        <v>1</v>
      </c>
      <c r="M56" s="47">
        <f t="shared" si="7"/>
        <v>1.4</v>
      </c>
      <c r="N56" s="47">
        <v>0.4</v>
      </c>
      <c r="O56" s="25">
        <v>-40</v>
      </c>
      <c r="P56" s="25">
        <v>180</v>
      </c>
      <c r="Q56" s="90">
        <f t="shared" si="8"/>
        <v>0.18181818181818182</v>
      </c>
      <c r="R56" s="15">
        <v>5.41</v>
      </c>
      <c r="S56" s="47">
        <v>1.8</v>
      </c>
      <c r="T56" s="15">
        <v>23</v>
      </c>
      <c r="U56" s="25">
        <v>20</v>
      </c>
      <c r="V56" s="15">
        <v>9.75</v>
      </c>
      <c r="W56" s="54">
        <f t="shared" si="9"/>
        <v>195</v>
      </c>
      <c r="X56" s="74">
        <f t="shared" si="10"/>
        <v>0.023</v>
      </c>
      <c r="Y56" s="92">
        <f t="shared" si="11"/>
        <v>0.103155</v>
      </c>
      <c r="Z56" s="107" t="s">
        <v>50</v>
      </c>
    </row>
    <row r="57" spans="1:26" ht="12.75">
      <c r="A57" s="108" t="s">
        <v>76</v>
      </c>
      <c r="B57" s="25">
        <v>2020</v>
      </c>
      <c r="C57" s="25">
        <v>2</v>
      </c>
      <c r="D57" s="102" t="s">
        <v>182</v>
      </c>
      <c r="E57" s="38" t="s">
        <v>110</v>
      </c>
      <c r="F57" s="119" t="s">
        <v>48</v>
      </c>
      <c r="G57" s="38" t="s">
        <v>63</v>
      </c>
      <c r="H57" s="103"/>
      <c r="I57" s="80">
        <v>110</v>
      </c>
      <c r="J57" s="80">
        <v>0.2</v>
      </c>
      <c r="K57" s="80">
        <v>359</v>
      </c>
      <c r="L57" s="25"/>
      <c r="M57" s="47"/>
      <c r="N57" s="47"/>
      <c r="O57" s="25">
        <v>-35</v>
      </c>
      <c r="P57" s="25">
        <v>95</v>
      </c>
      <c r="Q57" s="90"/>
      <c r="R57" s="15"/>
      <c r="S57" s="47">
        <v>1.125</v>
      </c>
      <c r="T57" s="180">
        <v>0.65</v>
      </c>
      <c r="U57" s="27">
        <v>0.72</v>
      </c>
      <c r="V57" s="15">
        <v>620</v>
      </c>
      <c r="W57" s="54">
        <f t="shared" si="9"/>
        <v>446.4</v>
      </c>
      <c r="X57" s="74">
        <f t="shared" si="10"/>
        <v>0.00065</v>
      </c>
      <c r="Y57" s="117">
        <f t="shared" si="11"/>
        <v>0.00018860399999999999</v>
      </c>
      <c r="Z57" s="107"/>
    </row>
    <row r="58" spans="1:26" ht="12.75">
      <c r="A58" s="39" t="s">
        <v>184</v>
      </c>
      <c r="B58" s="25">
        <v>2021</v>
      </c>
      <c r="C58" s="25">
        <v>5</v>
      </c>
      <c r="D58" s="102" t="s">
        <v>185</v>
      </c>
      <c r="E58" s="38" t="s">
        <v>139</v>
      </c>
      <c r="F58" s="119" t="s">
        <v>48</v>
      </c>
      <c r="G58" s="38" t="s">
        <v>126</v>
      </c>
      <c r="H58" s="103"/>
      <c r="I58" s="80">
        <v>16</v>
      </c>
      <c r="J58" s="152">
        <v>0.002475</v>
      </c>
      <c r="K58" s="80">
        <v>85</v>
      </c>
      <c r="L58" s="25">
        <v>0</v>
      </c>
      <c r="M58" s="47">
        <f>L58+0.4</f>
        <v>0.4</v>
      </c>
      <c r="N58" s="47">
        <v>3.2</v>
      </c>
      <c r="O58" s="25">
        <v>-30</v>
      </c>
      <c r="P58" s="25">
        <v>130</v>
      </c>
      <c r="Q58" s="90">
        <f aca="true" t="shared" si="12" ref="Q58:Q67">100*N58/(P58-O58)</f>
        <v>2</v>
      </c>
      <c r="R58" s="15"/>
      <c r="S58" s="47">
        <v>1.05</v>
      </c>
      <c r="T58" s="25">
        <v>108</v>
      </c>
      <c r="U58" s="27">
        <v>0.025</v>
      </c>
      <c r="V58" s="15">
        <v>28.5</v>
      </c>
      <c r="W58" s="54">
        <f t="shared" si="9"/>
        <v>0.7125</v>
      </c>
      <c r="X58" s="74">
        <f t="shared" si="10"/>
        <v>0.108</v>
      </c>
      <c r="Y58" s="92">
        <f t="shared" si="11"/>
        <v>0.0083106</v>
      </c>
      <c r="Z58" s="107"/>
    </row>
    <row r="59" spans="1:26" ht="12.75">
      <c r="A59" s="39" t="s">
        <v>134</v>
      </c>
      <c r="B59" s="25">
        <v>2021</v>
      </c>
      <c r="C59" s="25">
        <v>8</v>
      </c>
      <c r="D59" s="102" t="s">
        <v>186</v>
      </c>
      <c r="E59" s="38" t="s">
        <v>187</v>
      </c>
      <c r="F59" s="119" t="s">
        <v>188</v>
      </c>
      <c r="G59" s="38" t="s">
        <v>126</v>
      </c>
      <c r="H59" s="103"/>
      <c r="I59" s="80">
        <v>130</v>
      </c>
      <c r="J59" s="80">
        <v>0.086</v>
      </c>
      <c r="K59" s="80">
        <v>16</v>
      </c>
      <c r="L59" s="25">
        <v>1</v>
      </c>
      <c r="M59" s="47"/>
      <c r="N59" s="47">
        <v>1.08</v>
      </c>
      <c r="O59" s="25">
        <v>-40</v>
      </c>
      <c r="P59" s="25">
        <v>125</v>
      </c>
      <c r="Q59" s="90">
        <f t="shared" si="12"/>
        <v>0.6545454545454545</v>
      </c>
      <c r="R59" s="15"/>
      <c r="S59" s="47" t="s">
        <v>189</v>
      </c>
      <c r="T59" s="25">
        <v>60</v>
      </c>
      <c r="U59" s="15">
        <v>1.3</v>
      </c>
      <c r="V59" s="15">
        <v>39.7</v>
      </c>
      <c r="W59" s="54">
        <f t="shared" si="9"/>
        <v>51.61000000000001</v>
      </c>
      <c r="X59" s="74">
        <f t="shared" si="10"/>
        <v>0.06</v>
      </c>
      <c r="Y59" s="92">
        <f t="shared" si="11"/>
        <v>0.18579600000000002</v>
      </c>
      <c r="Z59" s="107">
        <v>0.21</v>
      </c>
    </row>
    <row r="60" spans="1:26" ht="12.75">
      <c r="A60" s="39" t="s">
        <v>172</v>
      </c>
      <c r="B60" s="25">
        <v>2021</v>
      </c>
      <c r="C60" s="25">
        <v>11</v>
      </c>
      <c r="D60" s="102" t="s">
        <v>377</v>
      </c>
      <c r="E60" s="103" t="s">
        <v>166</v>
      </c>
      <c r="F60" s="103" t="s">
        <v>104</v>
      </c>
      <c r="G60" s="38" t="s">
        <v>63</v>
      </c>
      <c r="H60" s="103"/>
      <c r="I60" s="80">
        <v>55</v>
      </c>
      <c r="J60" s="80">
        <v>0.021</v>
      </c>
      <c r="K60" s="80">
        <v>32</v>
      </c>
      <c r="L60" s="25">
        <v>1</v>
      </c>
      <c r="M60" s="47"/>
      <c r="N60" s="47">
        <v>1.2</v>
      </c>
      <c r="O60" s="25">
        <v>-55</v>
      </c>
      <c r="P60" s="25">
        <v>125</v>
      </c>
      <c r="Q60" s="90">
        <f t="shared" si="12"/>
        <v>0.6666666666666666</v>
      </c>
      <c r="R60" s="15"/>
      <c r="S60" s="47">
        <v>1</v>
      </c>
      <c r="T60" s="47">
        <v>15</v>
      </c>
      <c r="U60" s="15">
        <v>6.4</v>
      </c>
      <c r="V60" s="15">
        <v>2.2</v>
      </c>
      <c r="W60" s="54">
        <f t="shared" si="9"/>
        <v>14.080000000000002</v>
      </c>
      <c r="X60" s="74">
        <f t="shared" si="10"/>
        <v>0.015</v>
      </c>
      <c r="Y60" s="92">
        <f t="shared" si="11"/>
        <v>0.0031680000000000002</v>
      </c>
      <c r="Z60" s="107">
        <v>3.7</v>
      </c>
    </row>
    <row r="61" spans="1:26" ht="12.75">
      <c r="A61" s="39" t="s">
        <v>76</v>
      </c>
      <c r="B61" s="25">
        <v>2022</v>
      </c>
      <c r="C61" s="25">
        <v>2</v>
      </c>
      <c r="D61" s="102" t="s">
        <v>385</v>
      </c>
      <c r="E61" s="103" t="s">
        <v>121</v>
      </c>
      <c r="F61" s="38" t="s">
        <v>54</v>
      </c>
      <c r="G61" s="38" t="s">
        <v>63</v>
      </c>
      <c r="H61" s="103"/>
      <c r="I61" s="80">
        <v>180</v>
      </c>
      <c r="J61" s="80">
        <v>0.42</v>
      </c>
      <c r="K61" s="80">
        <v>25</v>
      </c>
      <c r="L61" s="25">
        <v>1</v>
      </c>
      <c r="M61" s="47"/>
      <c r="N61" s="47">
        <v>0.9</v>
      </c>
      <c r="O61" s="25">
        <v>-50</v>
      </c>
      <c r="P61" s="25">
        <v>180</v>
      </c>
      <c r="Q61" s="90">
        <f t="shared" si="12"/>
        <v>0.391304347826087</v>
      </c>
      <c r="R61" s="15"/>
      <c r="S61" s="47">
        <v>1.5</v>
      </c>
      <c r="T61" s="47">
        <v>17.6</v>
      </c>
      <c r="U61" s="15">
        <v>8.3</v>
      </c>
      <c r="V61" s="15">
        <v>3.8</v>
      </c>
      <c r="W61" s="54">
        <f t="shared" si="9"/>
        <v>31.540000000000003</v>
      </c>
      <c r="X61" s="74">
        <f t="shared" si="10"/>
        <v>0.0176</v>
      </c>
      <c r="Y61" s="92">
        <f t="shared" si="11"/>
        <v>0.009769830400000002</v>
      </c>
      <c r="Z61" s="107">
        <v>0.44</v>
      </c>
    </row>
    <row r="62" spans="1:26" ht="12.75">
      <c r="A62" s="39" t="s">
        <v>111</v>
      </c>
      <c r="B62" s="25">
        <v>2022</v>
      </c>
      <c r="C62" s="25">
        <v>6</v>
      </c>
      <c r="D62" s="102" t="s">
        <v>391</v>
      </c>
      <c r="E62" s="103" t="s">
        <v>392</v>
      </c>
      <c r="F62" s="141" t="s">
        <v>160</v>
      </c>
      <c r="G62" s="38" t="s">
        <v>393</v>
      </c>
      <c r="H62" s="103"/>
      <c r="I62" s="80">
        <v>180</v>
      </c>
      <c r="J62" s="27">
        <v>0.0061</v>
      </c>
      <c r="K62" s="80">
        <v>30</v>
      </c>
      <c r="L62" s="25">
        <v>2</v>
      </c>
      <c r="M62" s="47"/>
      <c r="N62" s="47">
        <v>3.6</v>
      </c>
      <c r="O62" s="25">
        <v>-10</v>
      </c>
      <c r="P62" s="25">
        <v>100</v>
      </c>
      <c r="Q62" s="90">
        <f t="shared" si="12"/>
        <v>3.272727272727273</v>
      </c>
      <c r="R62" s="15"/>
      <c r="S62" s="47">
        <v>1</v>
      </c>
      <c r="T62" s="47">
        <v>460</v>
      </c>
      <c r="U62" s="27">
        <v>0.011</v>
      </c>
      <c r="V62" s="15">
        <v>64</v>
      </c>
      <c r="W62" s="54">
        <f t="shared" si="9"/>
        <v>0.704</v>
      </c>
      <c r="X62" s="74">
        <f t="shared" si="10"/>
        <v>0.46</v>
      </c>
      <c r="Y62" s="92">
        <f t="shared" si="11"/>
        <v>0.1489664</v>
      </c>
      <c r="Z62" s="107"/>
    </row>
    <row r="63" spans="1:26" ht="12.75">
      <c r="A63" s="39" t="s">
        <v>51</v>
      </c>
      <c r="B63" s="25">
        <v>2022</v>
      </c>
      <c r="C63" s="25">
        <v>10</v>
      </c>
      <c r="D63" s="102" t="s">
        <v>403</v>
      </c>
      <c r="E63" s="38" t="s">
        <v>376</v>
      </c>
      <c r="F63" s="38" t="s">
        <v>54</v>
      </c>
      <c r="G63" s="38" t="s">
        <v>118</v>
      </c>
      <c r="H63" s="103"/>
      <c r="I63" s="80">
        <v>110</v>
      </c>
      <c r="J63" s="27">
        <v>0.025</v>
      </c>
      <c r="K63" s="80">
        <v>18</v>
      </c>
      <c r="L63" s="25">
        <v>0</v>
      </c>
      <c r="M63" s="47"/>
      <c r="N63" s="47">
        <v>2</v>
      </c>
      <c r="O63" s="25">
        <v>-40</v>
      </c>
      <c r="P63" s="25">
        <v>140</v>
      </c>
      <c r="Q63" s="90">
        <f t="shared" si="12"/>
        <v>1.1111111111111112</v>
      </c>
      <c r="R63" s="15"/>
      <c r="S63" s="47">
        <v>1.5</v>
      </c>
      <c r="T63" s="25">
        <v>144</v>
      </c>
      <c r="U63" s="15">
        <v>0.8</v>
      </c>
      <c r="V63" s="15">
        <v>3.1</v>
      </c>
      <c r="W63" s="54">
        <f>U63*V63</f>
        <v>2.4800000000000004</v>
      </c>
      <c r="X63" s="74">
        <f>T63/1000</f>
        <v>0.144</v>
      </c>
      <c r="Y63" s="92">
        <f>W63*X63^2</f>
        <v>0.051425280000000004</v>
      </c>
      <c r="Z63" s="107" t="s">
        <v>70</v>
      </c>
    </row>
    <row r="64" spans="1:26" ht="12.75">
      <c r="A64" s="39" t="s">
        <v>111</v>
      </c>
      <c r="B64" s="25">
        <v>2023</v>
      </c>
      <c r="C64" s="25">
        <v>6</v>
      </c>
      <c r="D64" s="102" t="s">
        <v>386</v>
      </c>
      <c r="E64" s="38" t="s">
        <v>328</v>
      </c>
      <c r="F64" s="119" t="s">
        <v>48</v>
      </c>
      <c r="G64" s="38" t="s">
        <v>63</v>
      </c>
      <c r="H64" s="103"/>
      <c r="I64" s="80">
        <v>180</v>
      </c>
      <c r="J64" s="27">
        <v>0.058</v>
      </c>
      <c r="K64" s="80">
        <v>20</v>
      </c>
      <c r="L64" s="25">
        <v>1</v>
      </c>
      <c r="M64" s="47"/>
      <c r="N64" s="47">
        <v>0.3</v>
      </c>
      <c r="O64" s="25">
        <v>-15</v>
      </c>
      <c r="P64" s="25">
        <v>85</v>
      </c>
      <c r="Q64" s="90">
        <f t="shared" si="12"/>
        <v>0.3</v>
      </c>
      <c r="R64" s="15"/>
      <c r="S64" s="47">
        <v>1.25</v>
      </c>
      <c r="T64" s="25">
        <v>15</v>
      </c>
      <c r="U64" s="15">
        <v>50</v>
      </c>
      <c r="V64" s="15">
        <v>0.21</v>
      </c>
      <c r="W64" s="54">
        <f>U64*V64</f>
        <v>10.5</v>
      </c>
      <c r="X64" s="74">
        <f>T64/1000</f>
        <v>0.015</v>
      </c>
      <c r="Y64" s="92">
        <f>W64*X64^2</f>
        <v>0.0023625</v>
      </c>
      <c r="Z64" s="107">
        <v>0.07</v>
      </c>
    </row>
    <row r="65" spans="1:26" ht="12.75">
      <c r="A65" s="108" t="s">
        <v>76</v>
      </c>
      <c r="B65" s="25">
        <v>2023</v>
      </c>
      <c r="C65" s="25">
        <v>2</v>
      </c>
      <c r="D65" s="102" t="s">
        <v>401</v>
      </c>
      <c r="E65" s="103" t="s">
        <v>166</v>
      </c>
      <c r="F65" s="103" t="s">
        <v>54</v>
      </c>
      <c r="G65" s="38" t="s">
        <v>63</v>
      </c>
      <c r="H65" s="103"/>
      <c r="I65" s="80">
        <v>180</v>
      </c>
      <c r="J65" s="80">
        <v>0.25</v>
      </c>
      <c r="K65" s="80">
        <v>20</v>
      </c>
      <c r="L65" s="25">
        <v>1</v>
      </c>
      <c r="M65" s="47"/>
      <c r="N65" s="47">
        <v>0.3</v>
      </c>
      <c r="O65" s="25">
        <v>-55</v>
      </c>
      <c r="P65" s="25">
        <v>125</v>
      </c>
      <c r="Q65" s="90">
        <f t="shared" si="12"/>
        <v>0.16666666666666666</v>
      </c>
      <c r="R65" s="15"/>
      <c r="S65" s="47">
        <v>0.95</v>
      </c>
      <c r="T65" s="15">
        <v>1.8</v>
      </c>
      <c r="U65" s="15">
        <v>128</v>
      </c>
      <c r="V65" s="15">
        <v>0.81</v>
      </c>
      <c r="W65" s="54">
        <f>U65*V65</f>
        <v>103.68</v>
      </c>
      <c r="X65" s="74">
        <f>T65/1000</f>
        <v>0.0018</v>
      </c>
      <c r="Y65" s="92">
        <f>W65*X65^2</f>
        <v>0.00033592320000000003</v>
      </c>
      <c r="Z65" s="107">
        <v>0.2</v>
      </c>
    </row>
    <row r="66" spans="1:26" ht="12.75">
      <c r="A66" s="108" t="s">
        <v>76</v>
      </c>
      <c r="B66" s="25">
        <v>2023</v>
      </c>
      <c r="C66" s="25">
        <v>2</v>
      </c>
      <c r="D66" s="102" t="s">
        <v>399</v>
      </c>
      <c r="E66" s="103" t="s">
        <v>400</v>
      </c>
      <c r="F66" s="103" t="s">
        <v>54</v>
      </c>
      <c r="G66" s="38" t="s">
        <v>402</v>
      </c>
      <c r="H66" s="103"/>
      <c r="I66" s="80">
        <v>180</v>
      </c>
      <c r="J66" s="80">
        <v>0.12</v>
      </c>
      <c r="K66" s="80">
        <v>40</v>
      </c>
      <c r="L66" s="25">
        <v>1</v>
      </c>
      <c r="M66" s="47"/>
      <c r="N66" s="47">
        <v>0.2</v>
      </c>
      <c r="O66" s="25">
        <v>-55</v>
      </c>
      <c r="P66" s="25">
        <v>125</v>
      </c>
      <c r="Q66" s="90">
        <f t="shared" si="12"/>
        <v>0.1111111111111111</v>
      </c>
      <c r="R66" s="15">
        <v>9.5</v>
      </c>
      <c r="S66" s="47">
        <v>1.7</v>
      </c>
      <c r="T66" s="47">
        <v>1.144</v>
      </c>
      <c r="U66" s="15">
        <v>40</v>
      </c>
      <c r="V66" s="15">
        <f>R66*S66</f>
        <v>16.15</v>
      </c>
      <c r="W66" s="54">
        <f>U66*V66</f>
        <v>646</v>
      </c>
      <c r="X66" s="74">
        <f>T66/1000</f>
        <v>0.0011439999999999998</v>
      </c>
      <c r="Y66" s="92">
        <f>W66*X66^2</f>
        <v>0.0008454434559999998</v>
      </c>
      <c r="Z66" s="107">
        <v>0.01</v>
      </c>
    </row>
    <row r="67" spans="1:26" ht="12.75">
      <c r="A67" s="39" t="s">
        <v>183</v>
      </c>
      <c r="B67" s="25">
        <v>2023</v>
      </c>
      <c r="C67" s="25">
        <v>4</v>
      </c>
      <c r="D67" s="102" t="s">
        <v>413</v>
      </c>
      <c r="E67" s="38" t="s">
        <v>414</v>
      </c>
      <c r="F67" s="119" t="s">
        <v>48</v>
      </c>
      <c r="G67" s="38" t="s">
        <v>412</v>
      </c>
      <c r="H67" s="103"/>
      <c r="I67" s="80">
        <v>180</v>
      </c>
      <c r="J67" s="27">
        <v>0.06</v>
      </c>
      <c r="K67" s="80">
        <v>25</v>
      </c>
      <c r="L67" s="25">
        <v>1</v>
      </c>
      <c r="M67" s="47"/>
      <c r="N67" s="47">
        <v>3.14</v>
      </c>
      <c r="O67" s="25">
        <v>-50</v>
      </c>
      <c r="P67" s="25">
        <v>110</v>
      </c>
      <c r="Q67" s="90">
        <f t="shared" si="12"/>
        <v>1.9625</v>
      </c>
      <c r="R67" s="15"/>
      <c r="S67" s="47">
        <v>1.8</v>
      </c>
      <c r="T67" s="25">
        <v>92</v>
      </c>
      <c r="U67" s="47">
        <v>0.08</v>
      </c>
      <c r="V67" s="15">
        <v>61.2</v>
      </c>
      <c r="W67" s="54">
        <f>U67*V67</f>
        <v>4.896</v>
      </c>
      <c r="X67" s="74">
        <f>T67/1000</f>
        <v>0.092</v>
      </c>
      <c r="Y67" s="92">
        <f>W67*X67^2</f>
        <v>0.041439743999999994</v>
      </c>
      <c r="Z67" s="107"/>
    </row>
    <row r="68" spans="1:26" ht="12.75">
      <c r="A68" s="108"/>
      <c r="B68" s="25"/>
      <c r="C68" s="25"/>
      <c r="D68" s="102"/>
      <c r="E68" s="103"/>
      <c r="F68" s="103"/>
      <c r="G68" s="38"/>
      <c r="H68" s="103"/>
      <c r="I68" s="80"/>
      <c r="J68" s="80"/>
      <c r="K68" s="80"/>
      <c r="L68" s="25"/>
      <c r="M68" s="47"/>
      <c r="N68" s="47"/>
      <c r="O68" s="25"/>
      <c r="P68" s="25"/>
      <c r="Q68" s="47"/>
      <c r="R68" s="15"/>
      <c r="S68" s="47"/>
      <c r="T68" s="47"/>
      <c r="U68" s="15"/>
      <c r="V68" s="15"/>
      <c r="W68" s="54"/>
      <c r="X68" s="74"/>
      <c r="Y68" s="54"/>
      <c r="Z68" s="107"/>
    </row>
    <row r="69" spans="1:23" ht="12.75">
      <c r="A69" s="24" t="s">
        <v>190</v>
      </c>
      <c r="W69" s="4"/>
    </row>
    <row r="70" ht="12.75">
      <c r="A70" s="51" t="s">
        <v>191</v>
      </c>
    </row>
    <row r="71" ht="12.75">
      <c r="A71" s="51" t="s">
        <v>192</v>
      </c>
    </row>
    <row r="72" ht="12.75">
      <c r="A72" s="51" t="s">
        <v>193</v>
      </c>
    </row>
    <row r="73" spans="1:22" ht="12.75">
      <c r="A73" s="51"/>
      <c r="V73" s="6">
        <f>9.5*1.7</f>
        <v>16.15</v>
      </c>
    </row>
    <row r="74" ht="15">
      <c r="A74" s="111" t="s">
        <v>194</v>
      </c>
    </row>
    <row r="76" spans="1:28" ht="12.75">
      <c r="A76" s="19"/>
      <c r="B76" s="25"/>
      <c r="C76" s="15"/>
      <c r="D76" s="46"/>
      <c r="E76" s="46"/>
      <c r="F76" s="38"/>
      <c r="G76" s="38"/>
      <c r="H76" s="38"/>
      <c r="I76" s="80"/>
      <c r="J76" s="38"/>
      <c r="K76" s="46"/>
      <c r="L76" s="39"/>
      <c r="M76" s="39"/>
      <c r="N76" s="15"/>
      <c r="O76" s="15"/>
      <c r="P76" s="15"/>
      <c r="Q76" s="17"/>
      <c r="R76" s="15"/>
      <c r="S76" s="15"/>
      <c r="T76" s="15"/>
      <c r="U76" s="15"/>
      <c r="V76" s="16"/>
      <c r="W76" s="16"/>
      <c r="X76" s="15"/>
      <c r="Y76" s="46"/>
      <c r="Z76" s="39"/>
      <c r="AA76" s="10"/>
      <c r="AB76" s="10"/>
    </row>
    <row r="77" spans="1:28" ht="12.75">
      <c r="A77" s="19"/>
      <c r="B77" s="25"/>
      <c r="C77" s="15"/>
      <c r="D77" s="46"/>
      <c r="E77" s="46"/>
      <c r="F77" s="38"/>
      <c r="G77" s="38"/>
      <c r="H77" s="38"/>
      <c r="I77" s="80"/>
      <c r="J77" s="38"/>
      <c r="K77" s="46"/>
      <c r="L77" s="39"/>
      <c r="M77" s="39"/>
      <c r="N77" s="15"/>
      <c r="O77" s="15"/>
      <c r="P77" s="15"/>
      <c r="Q77" s="17"/>
      <c r="R77" s="15"/>
      <c r="S77" s="15"/>
      <c r="T77" s="15"/>
      <c r="U77" s="15"/>
      <c r="V77" s="16"/>
      <c r="W77" s="16"/>
      <c r="X77" s="15"/>
      <c r="Y77" s="46"/>
      <c r="Z77" s="39"/>
      <c r="AA77" s="10"/>
      <c r="AB77" s="10"/>
    </row>
    <row r="78" spans="1:28" ht="12.75">
      <c r="A78" s="19"/>
      <c r="B78" s="25"/>
      <c r="C78" s="15"/>
      <c r="D78" s="46"/>
      <c r="E78" s="46"/>
      <c r="F78" s="38"/>
      <c r="G78" s="38"/>
      <c r="H78" s="38"/>
      <c r="I78" s="80"/>
      <c r="J78" s="38"/>
      <c r="K78" s="46"/>
      <c r="L78" s="39"/>
      <c r="M78" s="39"/>
      <c r="N78" s="15"/>
      <c r="O78" s="15"/>
      <c r="P78" s="15"/>
      <c r="Q78" s="17"/>
      <c r="R78" s="15"/>
      <c r="S78" s="15"/>
      <c r="T78" s="15"/>
      <c r="U78" s="15"/>
      <c r="V78" s="16"/>
      <c r="W78" s="16"/>
      <c r="X78" s="15"/>
      <c r="Y78" s="46"/>
      <c r="Z78" s="39"/>
      <c r="AA78" s="10"/>
      <c r="AB78" s="10"/>
    </row>
    <row r="79" spans="2:28" ht="12.75">
      <c r="B79" s="25"/>
      <c r="C79" s="15"/>
      <c r="D79" s="46"/>
      <c r="E79" s="46"/>
      <c r="F79" s="38"/>
      <c r="G79" s="38"/>
      <c r="H79" s="38"/>
      <c r="I79" s="80"/>
      <c r="J79" s="38"/>
      <c r="K79" s="46"/>
      <c r="L79" s="39"/>
      <c r="M79" s="39"/>
      <c r="N79" s="15"/>
      <c r="O79" s="15"/>
      <c r="P79" s="15"/>
      <c r="R79" s="15"/>
      <c r="S79" s="15"/>
      <c r="AA79" s="10"/>
      <c r="AB79" s="10"/>
    </row>
    <row r="80" spans="2:28" ht="12.75">
      <c r="B80" s="25"/>
      <c r="C80" s="15"/>
      <c r="D80" s="46"/>
      <c r="E80" s="46"/>
      <c r="F80" s="38"/>
      <c r="G80" s="38"/>
      <c r="H80" s="38"/>
      <c r="I80" s="80"/>
      <c r="J80" s="38"/>
      <c r="K80" s="46"/>
      <c r="L80" s="39"/>
      <c r="M80" s="39"/>
      <c r="N80" s="15"/>
      <c r="O80" s="15"/>
      <c r="P80" s="15"/>
      <c r="R80" s="15"/>
      <c r="S80" s="15"/>
      <c r="AA80" s="10"/>
      <c r="AB80" s="10"/>
    </row>
    <row r="81" spans="2:19" ht="12.75">
      <c r="B81" s="25"/>
      <c r="C81" s="15"/>
      <c r="D81" s="42"/>
      <c r="E81" s="42"/>
      <c r="F81" s="38"/>
      <c r="G81" s="38"/>
      <c r="H81" s="38"/>
      <c r="I81" s="80"/>
      <c r="J81" s="38"/>
      <c r="K81" s="42"/>
      <c r="L81" s="39"/>
      <c r="M81" s="39"/>
      <c r="N81" s="15"/>
      <c r="O81" s="15"/>
      <c r="P81" s="15"/>
      <c r="R81" s="15"/>
      <c r="S81" s="15"/>
    </row>
    <row r="82" spans="1:25" ht="12.75">
      <c r="A82" s="19"/>
      <c r="B82" s="25"/>
      <c r="C82" s="15"/>
      <c r="D82" s="42"/>
      <c r="E82" s="42"/>
      <c r="F82" s="38"/>
      <c r="G82" s="38"/>
      <c r="H82" s="38"/>
      <c r="I82" s="80"/>
      <c r="J82" s="38"/>
      <c r="K82" s="42"/>
      <c r="L82" s="39"/>
      <c r="M82" s="39"/>
      <c r="N82" s="15"/>
      <c r="O82" s="15"/>
      <c r="P82" s="15"/>
      <c r="Q82" s="17"/>
      <c r="R82" s="15"/>
      <c r="S82" s="15"/>
      <c r="T82" s="15"/>
      <c r="U82" s="15"/>
      <c r="V82" s="16"/>
      <c r="W82" s="16"/>
      <c r="X82" s="15"/>
      <c r="Y82" s="16"/>
    </row>
    <row r="83" spans="1:25" ht="12.75">
      <c r="A83" s="19"/>
      <c r="B83" s="25"/>
      <c r="C83" s="15"/>
      <c r="D83" s="42"/>
      <c r="E83" s="42"/>
      <c r="F83" s="38"/>
      <c r="G83" s="38"/>
      <c r="H83" s="38"/>
      <c r="I83" s="80"/>
      <c r="J83" s="38"/>
      <c r="K83" s="42"/>
      <c r="L83" s="39"/>
      <c r="M83" s="39"/>
      <c r="N83" s="15"/>
      <c r="O83" s="15"/>
      <c r="P83" s="15"/>
      <c r="Q83" s="17"/>
      <c r="R83" s="15"/>
      <c r="S83" s="15"/>
      <c r="T83" s="15"/>
      <c r="U83" s="15"/>
      <c r="V83" s="16"/>
      <c r="W83" s="16"/>
      <c r="X83" s="15"/>
      <c r="Y83" s="16"/>
    </row>
    <row r="84" spans="1:25" ht="12.75">
      <c r="A84" s="19"/>
      <c r="B84" s="25"/>
      <c r="C84" s="15"/>
      <c r="D84" s="42"/>
      <c r="E84" s="42"/>
      <c r="F84" s="38"/>
      <c r="G84" s="38"/>
      <c r="H84" s="38"/>
      <c r="I84" s="80"/>
      <c r="J84" s="38"/>
      <c r="K84" s="42"/>
      <c r="L84" s="39"/>
      <c r="M84" s="39"/>
      <c r="N84" s="15"/>
      <c r="O84" s="15"/>
      <c r="P84" s="15"/>
      <c r="Q84" s="17"/>
      <c r="R84" s="15"/>
      <c r="S84" s="15"/>
      <c r="T84" s="15"/>
      <c r="U84" s="15"/>
      <c r="V84" s="16"/>
      <c r="W84" s="16"/>
      <c r="X84" s="15"/>
      <c r="Y84" s="16"/>
    </row>
    <row r="85" spans="1:25" ht="12.75">
      <c r="A85" s="19"/>
      <c r="B85" s="25"/>
      <c r="C85" s="15"/>
      <c r="D85" s="42"/>
      <c r="E85" s="42"/>
      <c r="F85" s="38"/>
      <c r="G85" s="38"/>
      <c r="H85" s="38"/>
      <c r="I85" s="80"/>
      <c r="J85" s="38"/>
      <c r="K85" s="42"/>
      <c r="L85" s="39"/>
      <c r="M85" s="39"/>
      <c r="N85" s="15"/>
      <c r="O85" s="15"/>
      <c r="P85" s="15"/>
      <c r="Q85" s="17"/>
      <c r="R85" s="15"/>
      <c r="S85" s="15"/>
      <c r="T85" s="15"/>
      <c r="U85" s="15"/>
      <c r="V85" s="16"/>
      <c r="W85" s="16"/>
      <c r="X85" s="15"/>
      <c r="Y85" s="16"/>
    </row>
    <row r="86" spans="1:25" ht="12.75">
      <c r="A86" s="19"/>
      <c r="B86" s="5"/>
      <c r="C86" s="15"/>
      <c r="D86" s="46"/>
      <c r="E86" s="46"/>
      <c r="F86" s="38"/>
      <c r="G86" s="38"/>
      <c r="H86" s="38"/>
      <c r="I86" s="80"/>
      <c r="J86" s="38"/>
      <c r="K86" s="46"/>
      <c r="L86" s="39"/>
      <c r="M86" s="39"/>
      <c r="N86" s="15"/>
      <c r="O86" s="15"/>
      <c r="P86" s="15"/>
      <c r="Q86" s="17"/>
      <c r="R86" s="15"/>
      <c r="S86" s="15"/>
      <c r="T86" s="15"/>
      <c r="U86" s="15"/>
      <c r="V86" s="16"/>
      <c r="W86" s="16"/>
      <c r="X86" s="15"/>
      <c r="Y86" s="16"/>
    </row>
    <row r="87" spans="1:25" ht="12.75">
      <c r="A87" s="19"/>
      <c r="B87" s="25"/>
      <c r="C87" s="15"/>
      <c r="D87" s="46"/>
      <c r="E87" s="46"/>
      <c r="F87" s="38"/>
      <c r="G87" s="38"/>
      <c r="H87" s="38"/>
      <c r="I87" s="80"/>
      <c r="J87" s="38"/>
      <c r="K87" s="46"/>
      <c r="L87" s="39"/>
      <c r="M87" s="39"/>
      <c r="N87" s="15"/>
      <c r="O87" s="15"/>
      <c r="P87" s="15"/>
      <c r="Q87" s="17"/>
      <c r="R87" s="15"/>
      <c r="S87" s="15"/>
      <c r="T87" s="15"/>
      <c r="U87" s="15"/>
      <c r="V87" s="16"/>
      <c r="W87" s="16"/>
      <c r="X87" s="15"/>
      <c r="Y87" s="16"/>
    </row>
    <row r="88" spans="1:25" ht="12.75">
      <c r="A88" s="19"/>
      <c r="B88" s="25"/>
      <c r="C88" s="15"/>
      <c r="D88" s="46"/>
      <c r="E88" s="46"/>
      <c r="F88" s="38"/>
      <c r="G88" s="38"/>
      <c r="H88" s="38"/>
      <c r="I88" s="80"/>
      <c r="J88" s="38"/>
      <c r="K88" s="46"/>
      <c r="L88" s="39"/>
      <c r="M88" s="39"/>
      <c r="N88" s="15"/>
      <c r="O88" s="15"/>
      <c r="P88" s="15"/>
      <c r="Q88" s="17"/>
      <c r="R88" s="15"/>
      <c r="S88" s="15"/>
      <c r="T88" s="15"/>
      <c r="U88" s="15"/>
      <c r="V88" s="16"/>
      <c r="W88" s="16"/>
      <c r="X88" s="15"/>
      <c r="Y88" s="16"/>
    </row>
    <row r="89" spans="1:25" ht="12.75">
      <c r="A89" s="19"/>
      <c r="B89" s="25"/>
      <c r="C89" s="15"/>
      <c r="D89" s="46"/>
      <c r="E89" s="46"/>
      <c r="F89" s="38"/>
      <c r="G89" s="38"/>
      <c r="H89" s="38"/>
      <c r="I89" s="80"/>
      <c r="J89" s="38"/>
      <c r="K89" s="46"/>
      <c r="L89" s="39"/>
      <c r="M89" s="39"/>
      <c r="N89" s="15"/>
      <c r="O89" s="15"/>
      <c r="P89" s="15"/>
      <c r="Q89" s="17"/>
      <c r="R89" s="15"/>
      <c r="S89" s="15"/>
      <c r="T89" s="15"/>
      <c r="U89" s="15"/>
      <c r="V89" s="16"/>
      <c r="W89" s="16"/>
      <c r="X89" s="15"/>
      <c r="Y89" s="16"/>
    </row>
    <row r="90" spans="1:25" ht="12.75">
      <c r="A90" s="19"/>
      <c r="B90" s="25"/>
      <c r="C90" s="15"/>
      <c r="D90" s="46"/>
      <c r="E90" s="46"/>
      <c r="F90" s="38"/>
      <c r="G90" s="38"/>
      <c r="H90" s="38"/>
      <c r="I90" s="80"/>
      <c r="J90" s="38"/>
      <c r="K90" s="46"/>
      <c r="L90" s="39"/>
      <c r="M90" s="39"/>
      <c r="N90" s="15"/>
      <c r="O90" s="15"/>
      <c r="P90" s="15"/>
      <c r="Q90" s="17"/>
      <c r="R90" s="15"/>
      <c r="S90" s="15"/>
      <c r="T90" s="15"/>
      <c r="U90" s="15"/>
      <c r="V90" s="16"/>
      <c r="W90" s="16"/>
      <c r="X90" s="15"/>
      <c r="Y90" s="16"/>
    </row>
    <row r="91" spans="1:25" ht="12.75">
      <c r="A91" s="19"/>
      <c r="B91" s="25"/>
      <c r="C91" s="15"/>
      <c r="D91" s="46"/>
      <c r="E91" s="46"/>
      <c r="F91" s="38"/>
      <c r="G91" s="38"/>
      <c r="H91" s="38"/>
      <c r="I91" s="80"/>
      <c r="J91" s="38"/>
      <c r="K91" s="46"/>
      <c r="L91" s="39"/>
      <c r="M91" s="39"/>
      <c r="N91" s="15"/>
      <c r="O91" s="15"/>
      <c r="P91" s="15"/>
      <c r="Q91" s="17"/>
      <c r="R91" s="15"/>
      <c r="S91" s="15"/>
      <c r="T91" s="15"/>
      <c r="U91" s="15"/>
      <c r="V91" s="16"/>
      <c r="W91" s="16"/>
      <c r="X91" s="15"/>
      <c r="Y91" s="16"/>
    </row>
    <row r="92" spans="1:25" ht="12.75">
      <c r="A92" s="19"/>
      <c r="B92" s="25"/>
      <c r="C92" s="15"/>
      <c r="D92" s="42"/>
      <c r="E92" s="42"/>
      <c r="F92" s="38"/>
      <c r="G92" s="38"/>
      <c r="H92" s="38"/>
      <c r="I92" s="80"/>
      <c r="J92" s="38"/>
      <c r="K92" s="42"/>
      <c r="L92" s="39"/>
      <c r="M92" s="39"/>
      <c r="N92" s="15"/>
      <c r="O92" s="15"/>
      <c r="P92" s="15"/>
      <c r="Q92" s="17"/>
      <c r="R92" s="15"/>
      <c r="S92" s="15"/>
      <c r="T92" s="15"/>
      <c r="U92" s="15"/>
      <c r="V92" s="16"/>
      <c r="W92" s="16"/>
      <c r="X92" s="15"/>
      <c r="Y92" s="16"/>
    </row>
    <row r="93" spans="1:25" ht="12.75">
      <c r="A93" s="19"/>
      <c r="B93" s="25"/>
      <c r="C93" s="15"/>
      <c r="D93" s="42"/>
      <c r="E93" s="42"/>
      <c r="F93" s="38"/>
      <c r="G93" s="38"/>
      <c r="H93" s="38"/>
      <c r="I93" s="80"/>
      <c r="J93" s="38"/>
      <c r="K93" s="42"/>
      <c r="L93" s="39"/>
      <c r="M93" s="39"/>
      <c r="N93" s="15"/>
      <c r="O93" s="15"/>
      <c r="P93" s="15"/>
      <c r="Q93" s="17"/>
      <c r="R93" s="15"/>
      <c r="S93" s="15"/>
      <c r="T93" s="15"/>
      <c r="U93" s="15"/>
      <c r="V93" s="16"/>
      <c r="W93" s="16"/>
      <c r="X93" s="15"/>
      <c r="Y93" s="16"/>
    </row>
    <row r="94" spans="1:25" ht="12.75">
      <c r="A94" s="19"/>
      <c r="B94" s="25"/>
      <c r="C94" s="15"/>
      <c r="D94" s="42"/>
      <c r="E94" s="42"/>
      <c r="F94" s="38"/>
      <c r="G94" s="38"/>
      <c r="H94" s="38"/>
      <c r="I94" s="80"/>
      <c r="J94" s="38"/>
      <c r="K94" s="42"/>
      <c r="L94" s="39"/>
      <c r="M94" s="39"/>
      <c r="N94" s="15"/>
      <c r="O94" s="15"/>
      <c r="P94" s="15"/>
      <c r="Q94" s="17"/>
      <c r="R94" s="15"/>
      <c r="S94" s="15"/>
      <c r="T94" s="15"/>
      <c r="U94" s="15"/>
      <c r="V94" s="16"/>
      <c r="W94" s="16"/>
      <c r="X94" s="15"/>
      <c r="Y94" s="16"/>
    </row>
    <row r="95" spans="1:25" ht="12.75">
      <c r="A95" s="19"/>
      <c r="B95" s="25"/>
      <c r="C95" s="15"/>
      <c r="D95" s="42"/>
      <c r="E95" s="42"/>
      <c r="F95" s="38"/>
      <c r="G95" s="38"/>
      <c r="H95" s="38"/>
      <c r="I95" s="80"/>
      <c r="J95" s="38"/>
      <c r="K95" s="42"/>
      <c r="L95" s="39"/>
      <c r="M95" s="39"/>
      <c r="N95" s="15"/>
      <c r="O95" s="15"/>
      <c r="P95" s="15"/>
      <c r="Q95" s="17"/>
      <c r="R95" s="15"/>
      <c r="S95" s="15"/>
      <c r="T95" s="15"/>
      <c r="U95" s="15"/>
      <c r="V95" s="16"/>
      <c r="W95" s="16"/>
      <c r="X95" s="15"/>
      <c r="Y95" s="16"/>
    </row>
    <row r="96" spans="1:25" ht="12.75">
      <c r="A96" s="19"/>
      <c r="B96" s="5"/>
      <c r="C96" s="15"/>
      <c r="D96" s="42"/>
      <c r="E96" s="42"/>
      <c r="F96" s="38"/>
      <c r="G96" s="38"/>
      <c r="H96" s="38"/>
      <c r="I96" s="80"/>
      <c r="J96" s="38"/>
      <c r="K96" s="42"/>
      <c r="L96" s="39"/>
      <c r="M96" s="39"/>
      <c r="N96" s="15"/>
      <c r="O96" s="15"/>
      <c r="P96" s="15"/>
      <c r="Q96" s="17"/>
      <c r="R96" s="15"/>
      <c r="S96" s="15"/>
      <c r="T96" s="15"/>
      <c r="U96" s="15"/>
      <c r="V96" s="16"/>
      <c r="W96" s="16"/>
      <c r="X96" s="15"/>
      <c r="Y96" s="16"/>
    </row>
    <row r="97" spans="1:25" ht="12.75">
      <c r="A97" s="19"/>
      <c r="B97" s="25"/>
      <c r="C97" s="15"/>
      <c r="D97" s="42"/>
      <c r="E97" s="42"/>
      <c r="F97" s="38"/>
      <c r="G97" s="38"/>
      <c r="H97" s="38"/>
      <c r="I97" s="80"/>
      <c r="J97" s="38"/>
      <c r="K97" s="42"/>
      <c r="L97" s="39"/>
      <c r="M97" s="39"/>
      <c r="N97" s="15"/>
      <c r="O97" s="15"/>
      <c r="P97" s="15"/>
      <c r="Q97" s="17"/>
      <c r="R97" s="15"/>
      <c r="S97" s="15"/>
      <c r="T97" s="15"/>
      <c r="U97" s="15"/>
      <c r="V97" s="16"/>
      <c r="W97" s="16"/>
      <c r="X97" s="15"/>
      <c r="Y97" s="16"/>
    </row>
    <row r="98" spans="1:25" ht="12.75">
      <c r="A98" s="19"/>
      <c r="B98" s="25"/>
      <c r="C98" s="15"/>
      <c r="D98" s="42"/>
      <c r="E98" s="42"/>
      <c r="F98" s="38"/>
      <c r="G98" s="38"/>
      <c r="H98" s="38"/>
      <c r="I98" s="80"/>
      <c r="J98" s="38"/>
      <c r="K98" s="42"/>
      <c r="L98" s="39"/>
      <c r="M98" s="39"/>
      <c r="N98" s="15"/>
      <c r="O98" s="15"/>
      <c r="P98" s="15"/>
      <c r="Q98" s="17"/>
      <c r="R98" s="15"/>
      <c r="S98" s="15"/>
      <c r="T98" s="15"/>
      <c r="U98" s="15"/>
      <c r="V98" s="16"/>
      <c r="W98" s="16"/>
      <c r="X98" s="15"/>
      <c r="Y98" s="16"/>
    </row>
    <row r="99" spans="1:25" ht="12.75">
      <c r="A99" s="19"/>
      <c r="B99" s="25"/>
      <c r="C99" s="15"/>
      <c r="D99" s="46"/>
      <c r="E99" s="46"/>
      <c r="F99" s="38"/>
      <c r="G99" s="38"/>
      <c r="H99" s="38"/>
      <c r="I99" s="80"/>
      <c r="J99" s="38"/>
      <c r="K99" s="46"/>
      <c r="L99" s="39"/>
      <c r="M99" s="39"/>
      <c r="N99" s="15"/>
      <c r="O99" s="15"/>
      <c r="P99" s="15"/>
      <c r="Q99" s="17"/>
      <c r="R99" s="15"/>
      <c r="S99" s="15"/>
      <c r="T99" s="15"/>
      <c r="U99" s="15"/>
      <c r="V99" s="16"/>
      <c r="W99" s="16"/>
      <c r="X99" s="15"/>
      <c r="Y99" s="16"/>
    </row>
    <row r="100" spans="1:25" ht="12.75">
      <c r="A100" s="19"/>
      <c r="B100" s="25"/>
      <c r="C100" s="15"/>
      <c r="D100" s="46"/>
      <c r="E100" s="46"/>
      <c r="F100" s="38"/>
      <c r="G100" s="38"/>
      <c r="H100" s="38"/>
      <c r="I100" s="80"/>
      <c r="J100" s="38"/>
      <c r="K100" s="46"/>
      <c r="L100" s="39"/>
      <c r="M100" s="39"/>
      <c r="N100" s="15"/>
      <c r="O100" s="15"/>
      <c r="P100" s="15"/>
      <c r="Q100" s="17"/>
      <c r="R100" s="15"/>
      <c r="S100" s="15"/>
      <c r="T100" s="15"/>
      <c r="U100" s="15"/>
      <c r="V100" s="16"/>
      <c r="W100" s="16"/>
      <c r="X100" s="15"/>
      <c r="Y100" s="16"/>
    </row>
    <row r="101" spans="1:25" ht="12.75">
      <c r="A101" s="19"/>
      <c r="B101" s="25"/>
      <c r="C101" s="15"/>
      <c r="D101" s="46"/>
      <c r="E101" s="46"/>
      <c r="F101" s="38"/>
      <c r="G101" s="38"/>
      <c r="H101" s="38"/>
      <c r="I101" s="80"/>
      <c r="J101" s="38"/>
      <c r="K101" s="46"/>
      <c r="L101" s="39"/>
      <c r="M101" s="39"/>
      <c r="N101" s="15"/>
      <c r="O101" s="15"/>
      <c r="P101" s="15"/>
      <c r="Q101" s="17"/>
      <c r="R101" s="15"/>
      <c r="S101" s="15"/>
      <c r="T101" s="15"/>
      <c r="U101" s="15"/>
      <c r="V101" s="16"/>
      <c r="W101" s="16"/>
      <c r="X101" s="15"/>
      <c r="Y101" s="16"/>
    </row>
    <row r="102" spans="1:25" ht="12.75">
      <c r="A102" s="19"/>
      <c r="B102" s="25"/>
      <c r="C102" s="15"/>
      <c r="D102" s="46"/>
      <c r="E102" s="46"/>
      <c r="F102" s="38"/>
      <c r="G102" s="38"/>
      <c r="H102" s="38"/>
      <c r="I102" s="80"/>
      <c r="J102" s="38"/>
      <c r="K102" s="46"/>
      <c r="L102" s="39"/>
      <c r="M102" s="39"/>
      <c r="N102" s="15"/>
      <c r="O102" s="15"/>
      <c r="P102" s="15"/>
      <c r="Q102" s="17"/>
      <c r="R102" s="15"/>
      <c r="S102" s="15"/>
      <c r="T102" s="15"/>
      <c r="U102" s="15"/>
      <c r="V102" s="16"/>
      <c r="W102" s="16"/>
      <c r="X102" s="15"/>
      <c r="Y102" s="16"/>
    </row>
    <row r="103" spans="1:25" ht="12.75">
      <c r="A103" s="19"/>
      <c r="B103" s="25"/>
      <c r="C103" s="15"/>
      <c r="D103" s="46"/>
      <c r="E103" s="46"/>
      <c r="F103" s="38"/>
      <c r="G103" s="38"/>
      <c r="H103" s="38"/>
      <c r="I103" s="80"/>
      <c r="J103" s="38"/>
      <c r="K103" s="46"/>
      <c r="L103" s="39"/>
      <c r="M103" s="39"/>
      <c r="N103" s="15"/>
      <c r="O103" s="15"/>
      <c r="P103" s="15"/>
      <c r="Q103" s="17"/>
      <c r="R103" s="15"/>
      <c r="S103" s="15"/>
      <c r="T103" s="15"/>
      <c r="U103" s="15"/>
      <c r="V103" s="16"/>
      <c r="W103" s="16"/>
      <c r="X103" s="15"/>
      <c r="Y103" s="16"/>
    </row>
    <row r="104" spans="1:25" ht="12.75">
      <c r="A104" s="19"/>
      <c r="B104" s="25"/>
      <c r="C104" s="15"/>
      <c r="D104" s="46"/>
      <c r="E104" s="46"/>
      <c r="F104" s="38"/>
      <c r="G104" s="38"/>
      <c r="H104" s="38"/>
      <c r="I104" s="80"/>
      <c r="J104" s="38"/>
      <c r="K104" s="46"/>
      <c r="L104" s="39"/>
      <c r="M104" s="39"/>
      <c r="N104" s="15"/>
      <c r="O104" s="15"/>
      <c r="P104" s="15"/>
      <c r="Q104" s="17"/>
      <c r="R104" s="15"/>
      <c r="S104" s="15"/>
      <c r="T104" s="15"/>
      <c r="U104" s="15"/>
      <c r="V104" s="16"/>
      <c r="W104" s="16"/>
      <c r="X104" s="15"/>
      <c r="Y104" s="16"/>
    </row>
    <row r="105" spans="1:25" ht="12.75">
      <c r="A105" s="19"/>
      <c r="B105" s="5"/>
      <c r="C105" s="15"/>
      <c r="D105" s="46"/>
      <c r="E105" s="46"/>
      <c r="F105" s="38"/>
      <c r="G105" s="38"/>
      <c r="H105" s="38"/>
      <c r="I105" s="80"/>
      <c r="J105" s="38"/>
      <c r="K105" s="46"/>
      <c r="L105" s="39"/>
      <c r="M105" s="39"/>
      <c r="N105" s="15"/>
      <c r="O105" s="15"/>
      <c r="P105" s="15"/>
      <c r="Q105" s="17"/>
      <c r="R105" s="15"/>
      <c r="S105" s="15"/>
      <c r="T105" s="15"/>
      <c r="U105" s="15"/>
      <c r="V105" s="16"/>
      <c r="W105" s="16"/>
      <c r="X105" s="15"/>
      <c r="Y105" s="16"/>
    </row>
    <row r="106" spans="1:25" ht="12.75">
      <c r="A106" s="19"/>
      <c r="B106" s="25"/>
      <c r="C106" s="15"/>
      <c r="D106" s="46"/>
      <c r="E106" s="46"/>
      <c r="F106" s="38"/>
      <c r="G106" s="38"/>
      <c r="H106" s="38"/>
      <c r="I106" s="80"/>
      <c r="J106" s="38"/>
      <c r="K106" s="46"/>
      <c r="L106" s="39"/>
      <c r="M106" s="39"/>
      <c r="N106" s="15"/>
      <c r="O106" s="15"/>
      <c r="P106" s="15"/>
      <c r="Q106" s="17"/>
      <c r="R106" s="15"/>
      <c r="S106" s="15"/>
      <c r="T106" s="15"/>
      <c r="U106" s="15"/>
      <c r="V106" s="16"/>
      <c r="W106" s="16"/>
      <c r="X106" s="15"/>
      <c r="Y106" s="16"/>
    </row>
    <row r="107" spans="1:25" ht="12.75">
      <c r="A107" s="19"/>
      <c r="B107" s="25"/>
      <c r="C107" s="15"/>
      <c r="D107" s="46"/>
      <c r="E107" s="46"/>
      <c r="F107" s="38"/>
      <c r="G107" s="38"/>
      <c r="H107" s="38"/>
      <c r="I107" s="80"/>
      <c r="J107" s="38"/>
      <c r="K107" s="46"/>
      <c r="L107" s="39"/>
      <c r="M107" s="39"/>
      <c r="N107" s="15"/>
      <c r="O107" s="15"/>
      <c r="P107" s="15"/>
      <c r="Q107" s="17"/>
      <c r="R107" s="15"/>
      <c r="S107" s="15"/>
      <c r="T107" s="15"/>
      <c r="U107" s="15"/>
      <c r="V107" s="16"/>
      <c r="W107" s="16"/>
      <c r="X107" s="15"/>
      <c r="Y107" s="16"/>
    </row>
    <row r="108" spans="1:25" ht="12.75">
      <c r="A108" s="19"/>
      <c r="B108" s="25"/>
      <c r="C108" s="15"/>
      <c r="D108" s="46"/>
      <c r="E108" s="46"/>
      <c r="F108" s="38"/>
      <c r="G108" s="38"/>
      <c r="H108" s="38"/>
      <c r="I108" s="80"/>
      <c r="J108" s="38"/>
      <c r="K108" s="46"/>
      <c r="L108" s="39"/>
      <c r="M108" s="39"/>
      <c r="N108" s="15"/>
      <c r="O108" s="15"/>
      <c r="P108" s="15"/>
      <c r="Q108" s="17"/>
      <c r="R108" s="15"/>
      <c r="S108" s="15"/>
      <c r="T108" s="15"/>
      <c r="U108" s="15"/>
      <c r="V108" s="16"/>
      <c r="W108" s="16"/>
      <c r="X108" s="15"/>
      <c r="Y108" s="16"/>
    </row>
    <row r="109" spans="1:25" ht="12.75">
      <c r="A109" s="19"/>
      <c r="B109" s="25"/>
      <c r="C109" s="15"/>
      <c r="D109" s="46"/>
      <c r="E109" s="46"/>
      <c r="F109" s="38"/>
      <c r="G109" s="38"/>
      <c r="H109" s="38"/>
      <c r="I109" s="80"/>
      <c r="J109" s="38"/>
      <c r="K109" s="46"/>
      <c r="L109" s="39"/>
      <c r="M109" s="39"/>
      <c r="N109" s="15"/>
      <c r="O109" s="15"/>
      <c r="P109" s="15"/>
      <c r="Q109" s="17"/>
      <c r="R109" s="15"/>
      <c r="S109" s="15"/>
      <c r="T109" s="15"/>
      <c r="U109" s="15"/>
      <c r="V109" s="16"/>
      <c r="W109" s="16"/>
      <c r="X109" s="15"/>
      <c r="Y109" s="16"/>
    </row>
    <row r="110" spans="1:25" ht="12.75">
      <c r="A110" s="19"/>
      <c r="B110" s="25"/>
      <c r="C110" s="15"/>
      <c r="D110" s="42"/>
      <c r="E110" s="42"/>
      <c r="F110" s="38"/>
      <c r="G110" s="38"/>
      <c r="H110" s="38"/>
      <c r="I110" s="80"/>
      <c r="J110" s="38"/>
      <c r="K110" s="42"/>
      <c r="L110" s="39"/>
      <c r="M110" s="39"/>
      <c r="N110" s="15"/>
      <c r="O110" s="15"/>
      <c r="P110" s="15"/>
      <c r="Q110" s="17"/>
      <c r="R110" s="15"/>
      <c r="S110" s="15"/>
      <c r="T110" s="15"/>
      <c r="U110" s="15"/>
      <c r="V110" s="16"/>
      <c r="W110" s="16"/>
      <c r="X110" s="15"/>
      <c r="Y110" s="16"/>
    </row>
    <row r="111" spans="1:25" ht="12.75">
      <c r="A111" s="19"/>
      <c r="B111" s="25"/>
      <c r="C111" s="15"/>
      <c r="D111" s="42"/>
      <c r="E111" s="42"/>
      <c r="F111" s="38"/>
      <c r="G111" s="38"/>
      <c r="H111" s="38"/>
      <c r="I111" s="80"/>
      <c r="J111" s="38"/>
      <c r="K111" s="42"/>
      <c r="L111" s="39"/>
      <c r="M111" s="39"/>
      <c r="N111" s="15"/>
      <c r="O111" s="15"/>
      <c r="P111" s="15"/>
      <c r="Q111" s="17"/>
      <c r="R111" s="15"/>
      <c r="S111" s="15"/>
      <c r="T111" s="15"/>
      <c r="U111" s="15"/>
      <c r="V111" s="16"/>
      <c r="W111" s="16"/>
      <c r="X111" s="15"/>
      <c r="Y111" s="16"/>
    </row>
    <row r="112" spans="1:25" ht="12.75">
      <c r="A112" s="19"/>
      <c r="B112" s="25"/>
      <c r="C112" s="15"/>
      <c r="D112" s="42"/>
      <c r="E112" s="42"/>
      <c r="F112" s="38"/>
      <c r="G112" s="38"/>
      <c r="H112" s="38"/>
      <c r="I112" s="80"/>
      <c r="J112" s="38"/>
      <c r="K112" s="42"/>
      <c r="L112" s="39"/>
      <c r="M112" s="39"/>
      <c r="N112" s="15"/>
      <c r="O112" s="15"/>
      <c r="P112" s="15"/>
      <c r="Q112" s="17"/>
      <c r="R112" s="15"/>
      <c r="S112" s="15"/>
      <c r="T112" s="15"/>
      <c r="U112" s="15"/>
      <c r="V112" s="16"/>
      <c r="W112" s="16"/>
      <c r="X112" s="15"/>
      <c r="Y112" s="16"/>
    </row>
    <row r="113" spans="1:25" ht="12.75">
      <c r="A113" s="19"/>
      <c r="B113" s="25"/>
      <c r="C113" s="15"/>
      <c r="D113" s="42"/>
      <c r="E113" s="42"/>
      <c r="F113" s="38"/>
      <c r="G113" s="38"/>
      <c r="H113" s="38"/>
      <c r="I113" s="80"/>
      <c r="J113" s="38"/>
      <c r="K113" s="42"/>
      <c r="L113" s="39"/>
      <c r="M113" s="39"/>
      <c r="N113" s="15"/>
      <c r="O113" s="15"/>
      <c r="P113" s="15"/>
      <c r="Q113" s="17"/>
      <c r="R113" s="15"/>
      <c r="S113" s="15"/>
      <c r="T113" s="15"/>
      <c r="U113" s="15"/>
      <c r="V113" s="16"/>
      <c r="W113" s="16"/>
      <c r="X113" s="15"/>
      <c r="Y113" s="16"/>
    </row>
    <row r="114" spans="1:25" ht="12.75">
      <c r="A114" s="19"/>
      <c r="B114" s="25"/>
      <c r="C114" s="15"/>
      <c r="D114" s="42"/>
      <c r="E114" s="42"/>
      <c r="F114" s="38"/>
      <c r="G114" s="38"/>
      <c r="H114" s="38"/>
      <c r="I114" s="80"/>
      <c r="J114" s="38"/>
      <c r="K114" s="42"/>
      <c r="L114" s="39"/>
      <c r="M114" s="39"/>
      <c r="N114" s="15"/>
      <c r="O114" s="15"/>
      <c r="P114" s="15"/>
      <c r="Q114" s="17"/>
      <c r="R114" s="15"/>
      <c r="S114" s="15"/>
      <c r="T114" s="15"/>
      <c r="U114" s="15"/>
      <c r="V114" s="16"/>
      <c r="W114" s="16"/>
      <c r="X114" s="15"/>
      <c r="Y114" s="16"/>
    </row>
    <row r="115" spans="1:25" ht="12.75">
      <c r="A115" s="19"/>
      <c r="B115" s="25"/>
      <c r="C115" s="15"/>
      <c r="D115" s="42"/>
      <c r="E115" s="42"/>
      <c r="F115" s="38"/>
      <c r="G115" s="38"/>
      <c r="H115" s="38"/>
      <c r="I115" s="80"/>
      <c r="J115" s="38"/>
      <c r="K115" s="42"/>
      <c r="L115" s="39"/>
      <c r="M115" s="39"/>
      <c r="N115" s="15"/>
      <c r="O115" s="15"/>
      <c r="P115" s="15"/>
      <c r="Q115" s="17"/>
      <c r="R115" s="15"/>
      <c r="S115" s="15"/>
      <c r="T115" s="15"/>
      <c r="U115" s="15"/>
      <c r="V115" s="16"/>
      <c r="W115" s="16"/>
      <c r="X115" s="15"/>
      <c r="Y115" s="16"/>
    </row>
    <row r="116" spans="1:25" ht="12.75">
      <c r="A116" s="19"/>
      <c r="B116" s="25"/>
      <c r="C116" s="15"/>
      <c r="D116" s="42"/>
      <c r="E116" s="42"/>
      <c r="F116" s="38"/>
      <c r="G116" s="38"/>
      <c r="H116" s="38"/>
      <c r="I116" s="80"/>
      <c r="J116" s="38"/>
      <c r="K116" s="42"/>
      <c r="L116" s="39"/>
      <c r="M116" s="39"/>
      <c r="N116" s="15"/>
      <c r="O116" s="15"/>
      <c r="P116" s="15"/>
      <c r="Q116" s="17"/>
      <c r="R116" s="15"/>
      <c r="S116" s="15"/>
      <c r="T116" s="15"/>
      <c r="U116" s="15"/>
      <c r="V116" s="16"/>
      <c r="W116" s="16"/>
      <c r="X116" s="15"/>
      <c r="Y116" s="16"/>
    </row>
    <row r="117" spans="1:25" ht="12.75">
      <c r="A117" s="19"/>
      <c r="B117" s="25"/>
      <c r="C117" s="15"/>
      <c r="D117" s="42"/>
      <c r="E117" s="42"/>
      <c r="F117" s="38"/>
      <c r="G117" s="38"/>
      <c r="H117" s="38"/>
      <c r="I117" s="80"/>
      <c r="J117" s="38"/>
      <c r="K117" s="42"/>
      <c r="L117" s="39"/>
      <c r="M117" s="39"/>
      <c r="N117" s="15"/>
      <c r="O117" s="15"/>
      <c r="P117" s="15"/>
      <c r="Q117" s="17"/>
      <c r="R117" s="15"/>
      <c r="S117" s="15"/>
      <c r="T117" s="15"/>
      <c r="U117" s="15"/>
      <c r="V117" s="16"/>
      <c r="W117" s="16"/>
      <c r="X117" s="15"/>
      <c r="Y117" s="16"/>
    </row>
    <row r="118" spans="1:25" ht="12.75">
      <c r="A118" s="19"/>
      <c r="B118" s="25"/>
      <c r="C118" s="15"/>
      <c r="D118" s="42"/>
      <c r="E118" s="42"/>
      <c r="F118" s="38"/>
      <c r="G118" s="38"/>
      <c r="H118" s="38"/>
      <c r="I118" s="80"/>
      <c r="J118" s="38"/>
      <c r="K118" s="42"/>
      <c r="L118" s="39"/>
      <c r="M118" s="39"/>
      <c r="N118" s="15"/>
      <c r="O118" s="15"/>
      <c r="P118" s="15"/>
      <c r="Q118" s="17"/>
      <c r="R118" s="15"/>
      <c r="S118" s="15"/>
      <c r="T118" s="15"/>
      <c r="U118" s="15"/>
      <c r="V118" s="16"/>
      <c r="W118" s="16"/>
      <c r="X118" s="15"/>
      <c r="Y118" s="16"/>
    </row>
    <row r="119" spans="1:25" ht="12.75">
      <c r="A119" s="19"/>
      <c r="B119" s="25"/>
      <c r="C119" s="15"/>
      <c r="D119" s="42"/>
      <c r="E119" s="42"/>
      <c r="F119" s="38"/>
      <c r="G119" s="38"/>
      <c r="H119" s="38"/>
      <c r="I119" s="80"/>
      <c r="J119" s="38"/>
      <c r="K119" s="42"/>
      <c r="L119" s="39"/>
      <c r="M119" s="39"/>
      <c r="N119" s="15"/>
      <c r="O119" s="15"/>
      <c r="P119" s="15"/>
      <c r="Q119" s="17"/>
      <c r="R119" s="15"/>
      <c r="S119" s="15"/>
      <c r="T119" s="15"/>
      <c r="U119" s="15"/>
      <c r="V119" s="16"/>
      <c r="W119" s="16"/>
      <c r="X119" s="15"/>
      <c r="Y119" s="16"/>
    </row>
    <row r="120" spans="1:25" ht="12.75">
      <c r="A120" s="19"/>
      <c r="B120" s="25"/>
      <c r="C120" s="15"/>
      <c r="D120" s="42"/>
      <c r="E120" s="42"/>
      <c r="F120" s="38"/>
      <c r="G120" s="38"/>
      <c r="H120" s="38"/>
      <c r="I120" s="80"/>
      <c r="J120" s="38"/>
      <c r="K120" s="42"/>
      <c r="L120" s="39"/>
      <c r="M120" s="39"/>
      <c r="N120" s="15"/>
      <c r="O120" s="15"/>
      <c r="P120" s="15"/>
      <c r="Q120" s="17"/>
      <c r="R120" s="15"/>
      <c r="S120" s="15"/>
      <c r="T120" s="15"/>
      <c r="U120" s="15"/>
      <c r="V120" s="16"/>
      <c r="W120" s="16"/>
      <c r="X120" s="15"/>
      <c r="Y120" s="16"/>
    </row>
    <row r="121" spans="1:25" ht="12.75">
      <c r="A121" s="19"/>
      <c r="B121" s="25"/>
      <c r="C121" s="15"/>
      <c r="D121" s="42"/>
      <c r="E121" s="42"/>
      <c r="F121" s="38"/>
      <c r="G121" s="38"/>
      <c r="H121" s="38"/>
      <c r="I121" s="80"/>
      <c r="J121" s="38"/>
      <c r="K121" s="42"/>
      <c r="L121" s="39"/>
      <c r="M121" s="39"/>
      <c r="N121" s="15"/>
      <c r="O121" s="15"/>
      <c r="P121" s="15"/>
      <c r="Q121" s="17"/>
      <c r="R121" s="15"/>
      <c r="S121" s="15"/>
      <c r="T121" s="15"/>
      <c r="U121" s="15"/>
      <c r="V121" s="16"/>
      <c r="W121" s="16"/>
      <c r="X121" s="15"/>
      <c r="Y121" s="16"/>
    </row>
    <row r="122" spans="1:25" ht="12.75">
      <c r="A122" s="19"/>
      <c r="B122" s="25"/>
      <c r="C122" s="15"/>
      <c r="D122" s="42"/>
      <c r="E122" s="42"/>
      <c r="F122" s="38"/>
      <c r="G122" s="38"/>
      <c r="H122" s="38"/>
      <c r="I122" s="80"/>
      <c r="J122" s="38"/>
      <c r="K122" s="42"/>
      <c r="L122" s="39"/>
      <c r="M122" s="39"/>
      <c r="N122" s="15"/>
      <c r="O122" s="15"/>
      <c r="P122" s="15"/>
      <c r="Q122" s="17"/>
      <c r="R122" s="15"/>
      <c r="S122" s="15"/>
      <c r="T122" s="15"/>
      <c r="U122" s="15"/>
      <c r="V122" s="16"/>
      <c r="W122" s="16"/>
      <c r="X122" s="15"/>
      <c r="Y122" s="16"/>
    </row>
    <row r="123" spans="1:25" ht="12.75">
      <c r="A123" s="19"/>
      <c r="B123" s="25"/>
      <c r="C123" s="15"/>
      <c r="D123" s="42"/>
      <c r="E123" s="42"/>
      <c r="F123" s="38"/>
      <c r="G123" s="38"/>
      <c r="H123" s="38"/>
      <c r="I123" s="80"/>
      <c r="J123" s="38"/>
      <c r="K123" s="42"/>
      <c r="L123" s="39"/>
      <c r="M123" s="39"/>
      <c r="N123" s="15"/>
      <c r="O123" s="15"/>
      <c r="P123" s="15"/>
      <c r="Q123" s="17"/>
      <c r="R123" s="15"/>
      <c r="S123" s="15"/>
      <c r="T123" s="15"/>
      <c r="U123" s="15"/>
      <c r="V123" s="16"/>
      <c r="W123" s="16"/>
      <c r="X123" s="15"/>
      <c r="Y123" s="16"/>
    </row>
    <row r="124" spans="1:25" ht="12.75">
      <c r="A124" s="19"/>
      <c r="B124" s="5"/>
      <c r="C124" s="15"/>
      <c r="D124" s="46"/>
      <c r="E124" s="46"/>
      <c r="F124" s="38"/>
      <c r="G124" s="38"/>
      <c r="H124" s="38"/>
      <c r="I124" s="80"/>
      <c r="J124" s="38"/>
      <c r="K124" s="46"/>
      <c r="L124" s="39"/>
      <c r="M124" s="39"/>
      <c r="N124" s="15"/>
      <c r="O124" s="15"/>
      <c r="P124" s="15"/>
      <c r="Q124" s="17"/>
      <c r="R124" s="15"/>
      <c r="S124" s="15"/>
      <c r="T124" s="15"/>
      <c r="U124" s="15"/>
      <c r="V124" s="16"/>
      <c r="W124" s="16"/>
      <c r="X124" s="15"/>
      <c r="Y124" s="16"/>
    </row>
    <row r="125" spans="1:25" ht="12.75">
      <c r="A125" s="19"/>
      <c r="B125" s="25"/>
      <c r="C125" s="15"/>
      <c r="D125" s="46"/>
      <c r="E125" s="46"/>
      <c r="F125" s="38"/>
      <c r="G125" s="38"/>
      <c r="H125" s="38"/>
      <c r="I125" s="80"/>
      <c r="J125" s="38"/>
      <c r="K125" s="46"/>
      <c r="L125" s="39"/>
      <c r="M125" s="39"/>
      <c r="N125" s="15"/>
      <c r="O125" s="15"/>
      <c r="P125" s="15"/>
      <c r="Q125" s="17"/>
      <c r="R125" s="15"/>
      <c r="S125" s="15"/>
      <c r="T125" s="15"/>
      <c r="U125" s="15"/>
      <c r="V125" s="16"/>
      <c r="W125" s="16"/>
      <c r="X125" s="15"/>
      <c r="Y125" s="16"/>
    </row>
    <row r="126" spans="1:25" ht="12.75">
      <c r="A126" s="19"/>
      <c r="B126" s="25"/>
      <c r="C126" s="15"/>
      <c r="D126" s="46"/>
      <c r="E126" s="46"/>
      <c r="F126" s="38"/>
      <c r="G126" s="38"/>
      <c r="H126" s="38"/>
      <c r="I126" s="80"/>
      <c r="J126" s="38"/>
      <c r="K126" s="46"/>
      <c r="L126" s="39"/>
      <c r="M126" s="39"/>
      <c r="N126" s="15"/>
      <c r="O126" s="15"/>
      <c r="P126" s="15"/>
      <c r="Q126" s="17"/>
      <c r="R126" s="15"/>
      <c r="S126" s="15"/>
      <c r="T126" s="15"/>
      <c r="U126" s="15"/>
      <c r="V126" s="16"/>
      <c r="W126" s="16"/>
      <c r="X126" s="15"/>
      <c r="Y126" s="16"/>
    </row>
    <row r="127" spans="1:25" ht="12.75">
      <c r="A127" s="19"/>
      <c r="B127" s="25"/>
      <c r="C127" s="15"/>
      <c r="D127" s="46"/>
      <c r="E127" s="46"/>
      <c r="F127" s="38"/>
      <c r="G127" s="38"/>
      <c r="H127" s="38"/>
      <c r="I127" s="80"/>
      <c r="J127" s="38"/>
      <c r="K127" s="46"/>
      <c r="L127" s="39"/>
      <c r="M127" s="39"/>
      <c r="N127" s="15"/>
      <c r="O127" s="15"/>
      <c r="P127" s="15"/>
      <c r="Q127" s="17"/>
      <c r="R127" s="15"/>
      <c r="S127" s="15"/>
      <c r="T127" s="15"/>
      <c r="U127" s="15"/>
      <c r="V127" s="16"/>
      <c r="W127" s="16"/>
      <c r="X127" s="15"/>
      <c r="Y127" s="16"/>
    </row>
    <row r="128" spans="1:25" ht="12.75">
      <c r="A128" s="19"/>
      <c r="B128" s="25"/>
      <c r="C128" s="15"/>
      <c r="D128" s="46"/>
      <c r="E128" s="46"/>
      <c r="F128" s="38"/>
      <c r="G128" s="38"/>
      <c r="H128" s="38"/>
      <c r="I128" s="80"/>
      <c r="J128" s="38"/>
      <c r="K128" s="46"/>
      <c r="L128" s="39"/>
      <c r="M128" s="39"/>
      <c r="N128" s="15"/>
      <c r="O128" s="15"/>
      <c r="P128" s="15"/>
      <c r="Q128" s="17"/>
      <c r="R128" s="15"/>
      <c r="S128" s="15"/>
      <c r="T128" s="15"/>
      <c r="U128" s="15"/>
      <c r="V128" s="16"/>
      <c r="W128" s="16"/>
      <c r="X128" s="15"/>
      <c r="Y128" s="16"/>
    </row>
    <row r="129" spans="1:25" ht="12.75">
      <c r="A129" s="19"/>
      <c r="B129" s="25"/>
      <c r="C129" s="15"/>
      <c r="D129" s="46"/>
      <c r="E129" s="46"/>
      <c r="F129" s="38"/>
      <c r="G129" s="38"/>
      <c r="H129" s="38"/>
      <c r="I129" s="80"/>
      <c r="J129" s="38"/>
      <c r="K129" s="46"/>
      <c r="L129" s="39"/>
      <c r="M129" s="39"/>
      <c r="N129" s="15"/>
      <c r="O129" s="15"/>
      <c r="P129" s="15"/>
      <c r="Q129" s="17"/>
      <c r="R129" s="15"/>
      <c r="S129" s="15"/>
      <c r="T129" s="15"/>
      <c r="U129" s="15"/>
      <c r="V129" s="16"/>
      <c r="W129" s="16"/>
      <c r="X129" s="15"/>
      <c r="Y129" s="16"/>
    </row>
    <row r="130" spans="1:25" ht="12.75">
      <c r="A130" s="19"/>
      <c r="B130" s="25"/>
      <c r="C130" s="15"/>
      <c r="D130" s="42"/>
      <c r="E130" s="42"/>
      <c r="F130" s="38"/>
      <c r="G130" s="38"/>
      <c r="H130" s="38"/>
      <c r="I130" s="80"/>
      <c r="J130" s="38"/>
      <c r="K130" s="42"/>
      <c r="L130" s="39"/>
      <c r="M130" s="39"/>
      <c r="N130" s="15"/>
      <c r="O130" s="15"/>
      <c r="P130" s="15"/>
      <c r="Q130" s="17"/>
      <c r="R130" s="15"/>
      <c r="S130" s="15"/>
      <c r="T130" s="15"/>
      <c r="U130" s="15"/>
      <c r="V130" s="16"/>
      <c r="W130" s="16"/>
      <c r="X130" s="15"/>
      <c r="Y130" s="16"/>
    </row>
    <row r="131" spans="1:25" ht="12.75">
      <c r="A131" s="19"/>
      <c r="B131" s="25"/>
      <c r="C131" s="15"/>
      <c r="D131" s="42"/>
      <c r="E131" s="42"/>
      <c r="F131" s="38"/>
      <c r="G131" s="38"/>
      <c r="H131" s="38"/>
      <c r="I131" s="80"/>
      <c r="J131" s="38"/>
      <c r="K131" s="42"/>
      <c r="L131" s="39"/>
      <c r="M131" s="39"/>
      <c r="N131" s="15"/>
      <c r="O131" s="15"/>
      <c r="P131" s="15"/>
      <c r="Q131" s="17"/>
      <c r="R131" s="15"/>
      <c r="S131" s="15"/>
      <c r="T131" s="15"/>
      <c r="U131" s="15"/>
      <c r="V131" s="16"/>
      <c r="W131" s="16"/>
      <c r="X131" s="15"/>
      <c r="Y131" s="16"/>
    </row>
    <row r="132" spans="1:25" ht="12.75">
      <c r="A132" s="19"/>
      <c r="B132" s="25"/>
      <c r="C132" s="15"/>
      <c r="D132" s="42"/>
      <c r="E132" s="42"/>
      <c r="F132" s="38"/>
      <c r="G132" s="38"/>
      <c r="H132" s="38"/>
      <c r="I132" s="80"/>
      <c r="J132" s="38"/>
      <c r="K132" s="42"/>
      <c r="L132" s="39"/>
      <c r="M132" s="39"/>
      <c r="N132" s="15"/>
      <c r="O132" s="15"/>
      <c r="P132" s="15"/>
      <c r="Q132" s="17"/>
      <c r="R132" s="15"/>
      <c r="S132" s="15"/>
      <c r="T132" s="15"/>
      <c r="U132" s="15"/>
      <c r="V132" s="16"/>
      <c r="W132" s="16"/>
      <c r="X132" s="15"/>
      <c r="Y132" s="16"/>
    </row>
    <row r="133" spans="1:25" ht="12.75">
      <c r="A133" s="19"/>
      <c r="B133" s="25"/>
      <c r="C133" s="15"/>
      <c r="D133" s="42"/>
      <c r="E133" s="42"/>
      <c r="F133" s="38"/>
      <c r="G133" s="38"/>
      <c r="H133" s="38"/>
      <c r="I133" s="80"/>
      <c r="J133" s="38"/>
      <c r="K133" s="42"/>
      <c r="L133" s="39"/>
      <c r="M133" s="39"/>
      <c r="N133" s="15"/>
      <c r="O133" s="15"/>
      <c r="P133" s="15"/>
      <c r="Q133" s="17"/>
      <c r="R133" s="15"/>
      <c r="S133" s="15"/>
      <c r="T133" s="15"/>
      <c r="U133" s="15"/>
      <c r="V133" s="16"/>
      <c r="W133" s="16"/>
      <c r="X133" s="15"/>
      <c r="Y133" s="16"/>
    </row>
    <row r="134" spans="1:25" ht="12.75">
      <c r="A134" s="19"/>
      <c r="B134" s="25"/>
      <c r="C134" s="15"/>
      <c r="D134" s="42"/>
      <c r="E134" s="42"/>
      <c r="F134" s="38"/>
      <c r="G134" s="38"/>
      <c r="H134" s="38"/>
      <c r="I134" s="80"/>
      <c r="J134" s="38"/>
      <c r="K134" s="42"/>
      <c r="L134" s="39"/>
      <c r="M134" s="39"/>
      <c r="N134" s="15"/>
      <c r="O134" s="15"/>
      <c r="P134" s="15"/>
      <c r="Q134" s="17"/>
      <c r="R134" s="15"/>
      <c r="S134" s="15"/>
      <c r="T134" s="15"/>
      <c r="U134" s="15"/>
      <c r="V134" s="16"/>
      <c r="W134" s="16"/>
      <c r="X134" s="15"/>
      <c r="Y134" s="16"/>
    </row>
    <row r="135" spans="1:25" ht="12.75">
      <c r="A135" s="19"/>
      <c r="B135" s="25"/>
      <c r="C135" s="15"/>
      <c r="D135" s="42"/>
      <c r="E135" s="42"/>
      <c r="F135" s="38"/>
      <c r="G135" s="38"/>
      <c r="H135" s="38"/>
      <c r="I135" s="80"/>
      <c r="J135" s="38"/>
      <c r="K135" s="42"/>
      <c r="L135" s="39"/>
      <c r="M135" s="39"/>
      <c r="N135" s="15"/>
      <c r="O135" s="15"/>
      <c r="P135" s="15"/>
      <c r="Q135" s="17"/>
      <c r="R135" s="15"/>
      <c r="S135" s="15"/>
      <c r="T135" s="15"/>
      <c r="U135" s="15"/>
      <c r="V135" s="16"/>
      <c r="W135" s="16"/>
      <c r="X135" s="15"/>
      <c r="Y135" s="16"/>
    </row>
    <row r="136" spans="1:25" ht="12.75">
      <c r="A136" s="19"/>
      <c r="B136" s="25"/>
      <c r="C136" s="15"/>
      <c r="D136" s="42"/>
      <c r="E136" s="42"/>
      <c r="F136" s="38"/>
      <c r="G136" s="38"/>
      <c r="H136" s="38"/>
      <c r="I136" s="80"/>
      <c r="J136" s="38"/>
      <c r="K136" s="42"/>
      <c r="L136" s="39"/>
      <c r="M136" s="39"/>
      <c r="N136" s="15"/>
      <c r="O136" s="15"/>
      <c r="P136" s="15"/>
      <c r="Q136" s="17"/>
      <c r="R136" s="15"/>
      <c r="S136" s="15"/>
      <c r="T136" s="15"/>
      <c r="U136" s="15"/>
      <c r="V136" s="16"/>
      <c r="W136" s="16"/>
      <c r="X136" s="15"/>
      <c r="Y136" s="16"/>
    </row>
    <row r="137" spans="1:25" ht="12.75">
      <c r="A137" s="19"/>
      <c r="B137" s="25"/>
      <c r="C137" s="15"/>
      <c r="D137" s="42"/>
      <c r="E137" s="42"/>
      <c r="F137" s="38"/>
      <c r="G137" s="38"/>
      <c r="H137" s="38"/>
      <c r="I137" s="80"/>
      <c r="J137" s="38"/>
      <c r="K137" s="42"/>
      <c r="L137" s="39"/>
      <c r="M137" s="39"/>
      <c r="N137" s="15"/>
      <c r="O137" s="15"/>
      <c r="P137" s="15"/>
      <c r="Q137" s="17"/>
      <c r="R137" s="15"/>
      <c r="S137" s="15"/>
      <c r="T137" s="15"/>
      <c r="U137" s="15"/>
      <c r="V137" s="16"/>
      <c r="W137" s="16"/>
      <c r="X137" s="15"/>
      <c r="Y137" s="16"/>
    </row>
    <row r="138" spans="1:25" ht="12.75">
      <c r="A138" s="19"/>
      <c r="B138" s="5"/>
      <c r="C138" s="15"/>
      <c r="D138" s="46"/>
      <c r="E138" s="46"/>
      <c r="F138" s="38"/>
      <c r="G138" s="38"/>
      <c r="H138" s="38"/>
      <c r="I138" s="80"/>
      <c r="J138" s="38"/>
      <c r="K138" s="46"/>
      <c r="L138" s="39"/>
      <c r="M138" s="39"/>
      <c r="N138" s="15"/>
      <c r="O138" s="15"/>
      <c r="P138" s="15"/>
      <c r="Q138" s="17"/>
      <c r="R138" s="15"/>
      <c r="S138" s="15"/>
      <c r="T138" s="15"/>
      <c r="U138" s="15"/>
      <c r="V138" s="16"/>
      <c r="W138" s="16"/>
      <c r="X138" s="15"/>
      <c r="Y138" s="16"/>
    </row>
    <row r="139" spans="1:25" ht="12.75">
      <c r="A139" s="19"/>
      <c r="B139" s="25"/>
      <c r="C139" s="15"/>
      <c r="D139" s="46"/>
      <c r="E139" s="46"/>
      <c r="F139" s="38"/>
      <c r="G139" s="38"/>
      <c r="H139" s="38"/>
      <c r="I139" s="80"/>
      <c r="J139" s="38"/>
      <c r="K139" s="46"/>
      <c r="L139" s="39"/>
      <c r="M139" s="39"/>
      <c r="N139" s="15"/>
      <c r="O139" s="15"/>
      <c r="P139" s="15"/>
      <c r="Q139" s="17"/>
      <c r="R139" s="15"/>
      <c r="S139" s="15"/>
      <c r="T139" s="15"/>
      <c r="U139" s="15"/>
      <c r="V139" s="16"/>
      <c r="W139" s="16"/>
      <c r="X139" s="15"/>
      <c r="Y139" s="16"/>
    </row>
    <row r="140" spans="1:25" ht="12.75">
      <c r="A140" s="19"/>
      <c r="B140" s="25"/>
      <c r="C140" s="15"/>
      <c r="D140" s="46"/>
      <c r="E140" s="46"/>
      <c r="F140" s="38"/>
      <c r="G140" s="38"/>
      <c r="H140" s="38"/>
      <c r="I140" s="80"/>
      <c r="J140" s="38"/>
      <c r="K140" s="46"/>
      <c r="L140" s="39"/>
      <c r="M140" s="39"/>
      <c r="N140" s="15"/>
      <c r="O140" s="15"/>
      <c r="P140" s="15"/>
      <c r="Q140" s="17"/>
      <c r="R140" s="15"/>
      <c r="S140" s="15"/>
      <c r="T140" s="15"/>
      <c r="U140" s="15"/>
      <c r="V140" s="16"/>
      <c r="W140" s="16"/>
      <c r="X140" s="15"/>
      <c r="Y140" s="16"/>
    </row>
    <row r="141" spans="1:25" ht="12.75">
      <c r="A141" s="19"/>
      <c r="B141" s="25"/>
      <c r="C141" s="15"/>
      <c r="D141" s="46"/>
      <c r="E141" s="46"/>
      <c r="F141" s="38"/>
      <c r="G141" s="38"/>
      <c r="H141" s="38"/>
      <c r="I141" s="80"/>
      <c r="J141" s="38"/>
      <c r="K141" s="46"/>
      <c r="L141" s="39"/>
      <c r="M141" s="39"/>
      <c r="N141" s="15"/>
      <c r="O141" s="15"/>
      <c r="P141" s="15"/>
      <c r="Q141" s="17"/>
      <c r="R141" s="15"/>
      <c r="S141" s="15"/>
      <c r="T141" s="15"/>
      <c r="U141" s="15"/>
      <c r="V141" s="16"/>
      <c r="W141" s="16"/>
      <c r="X141" s="15"/>
      <c r="Y141" s="16"/>
    </row>
    <row r="142" spans="1:25" ht="12.75">
      <c r="A142" s="19"/>
      <c r="B142" s="25"/>
      <c r="C142" s="15"/>
      <c r="D142" s="46"/>
      <c r="E142" s="46"/>
      <c r="F142" s="38"/>
      <c r="G142" s="38"/>
      <c r="H142" s="38"/>
      <c r="I142" s="80"/>
      <c r="J142" s="38"/>
      <c r="K142" s="46"/>
      <c r="L142" s="39"/>
      <c r="M142" s="39"/>
      <c r="N142" s="15"/>
      <c r="O142" s="15"/>
      <c r="P142" s="15"/>
      <c r="Q142" s="17"/>
      <c r="R142" s="15"/>
      <c r="S142" s="15"/>
      <c r="T142" s="15"/>
      <c r="U142" s="15"/>
      <c r="V142" s="16"/>
      <c r="W142" s="16"/>
      <c r="X142" s="15"/>
      <c r="Y142" s="16"/>
    </row>
    <row r="143" spans="1:25" ht="12.75">
      <c r="A143" s="19"/>
      <c r="B143" s="25"/>
      <c r="C143" s="15"/>
      <c r="D143" s="42"/>
      <c r="E143" s="42"/>
      <c r="F143" s="38"/>
      <c r="G143" s="38"/>
      <c r="H143" s="38"/>
      <c r="I143" s="80"/>
      <c r="J143" s="38"/>
      <c r="K143" s="42"/>
      <c r="L143" s="39"/>
      <c r="M143" s="39"/>
      <c r="N143" s="15"/>
      <c r="O143" s="15"/>
      <c r="P143" s="15"/>
      <c r="Q143" s="17"/>
      <c r="R143" s="15"/>
      <c r="S143" s="15"/>
      <c r="T143" s="15"/>
      <c r="U143" s="15"/>
      <c r="V143" s="16"/>
      <c r="W143" s="16"/>
      <c r="X143" s="15"/>
      <c r="Y143" s="16"/>
    </row>
    <row r="144" spans="1:25" ht="12.75">
      <c r="A144" s="19"/>
      <c r="B144" s="25"/>
      <c r="C144" s="15"/>
      <c r="D144" s="46"/>
      <c r="E144" s="46"/>
      <c r="F144" s="38"/>
      <c r="G144" s="38"/>
      <c r="H144" s="38"/>
      <c r="I144" s="80"/>
      <c r="J144" s="38"/>
      <c r="K144" s="46"/>
      <c r="L144" s="39"/>
      <c r="M144" s="39"/>
      <c r="N144" s="15"/>
      <c r="O144" s="15"/>
      <c r="P144" s="15"/>
      <c r="Q144" s="17"/>
      <c r="R144" s="15"/>
      <c r="S144" s="15"/>
      <c r="T144" s="15"/>
      <c r="U144" s="15"/>
      <c r="V144" s="16"/>
      <c r="W144" s="16"/>
      <c r="X144" s="15"/>
      <c r="Y144" s="16"/>
    </row>
    <row r="145" spans="1:25" ht="12.75">
      <c r="A145" s="19"/>
      <c r="B145" s="25"/>
      <c r="C145" s="15"/>
      <c r="D145" s="46"/>
      <c r="E145" s="46"/>
      <c r="F145" s="38"/>
      <c r="G145" s="38"/>
      <c r="H145" s="38"/>
      <c r="I145" s="80"/>
      <c r="J145" s="38"/>
      <c r="K145" s="46"/>
      <c r="L145" s="39"/>
      <c r="M145" s="39"/>
      <c r="N145" s="15"/>
      <c r="O145" s="15"/>
      <c r="P145" s="15"/>
      <c r="Q145" s="17"/>
      <c r="R145" s="15"/>
      <c r="S145" s="15"/>
      <c r="T145" s="15"/>
      <c r="U145" s="15"/>
      <c r="V145" s="16"/>
      <c r="W145" s="16"/>
      <c r="X145" s="15"/>
      <c r="Y145" s="16"/>
    </row>
    <row r="146" spans="1:25" ht="12.75">
      <c r="A146" s="19"/>
      <c r="B146" s="25"/>
      <c r="C146" s="15"/>
      <c r="D146" s="46"/>
      <c r="E146" s="46"/>
      <c r="F146" s="38"/>
      <c r="G146" s="38"/>
      <c r="H146" s="38"/>
      <c r="I146" s="80"/>
      <c r="J146" s="38"/>
      <c r="K146" s="46"/>
      <c r="L146" s="39"/>
      <c r="M146" s="39"/>
      <c r="N146" s="15"/>
      <c r="O146" s="15"/>
      <c r="P146" s="15"/>
      <c r="Q146" s="17"/>
      <c r="R146" s="15"/>
      <c r="S146" s="15"/>
      <c r="T146" s="15"/>
      <c r="U146" s="15"/>
      <c r="V146" s="16"/>
      <c r="W146" s="16"/>
      <c r="X146" s="15"/>
      <c r="Y146" s="16"/>
    </row>
    <row r="147" spans="1:25" ht="12.75">
      <c r="A147" s="19"/>
      <c r="B147" s="25"/>
      <c r="C147" s="15"/>
      <c r="D147" s="46"/>
      <c r="E147" s="46"/>
      <c r="F147" s="38"/>
      <c r="G147" s="38"/>
      <c r="H147" s="38"/>
      <c r="I147" s="80"/>
      <c r="J147" s="38"/>
      <c r="K147" s="46"/>
      <c r="L147" s="39"/>
      <c r="M147" s="39"/>
      <c r="N147" s="15"/>
      <c r="O147" s="15"/>
      <c r="P147" s="15"/>
      <c r="Q147" s="17"/>
      <c r="R147" s="15"/>
      <c r="S147" s="15"/>
      <c r="T147" s="15"/>
      <c r="U147" s="15"/>
      <c r="V147" s="16"/>
      <c r="W147" s="16"/>
      <c r="X147" s="15"/>
      <c r="Y147" s="16"/>
    </row>
    <row r="148" spans="1:25" ht="12.75">
      <c r="A148" s="19"/>
      <c r="B148" s="25"/>
      <c r="C148" s="15"/>
      <c r="D148" s="46"/>
      <c r="E148" s="46"/>
      <c r="F148" s="38"/>
      <c r="G148" s="38"/>
      <c r="H148" s="38"/>
      <c r="I148" s="80"/>
      <c r="J148" s="38"/>
      <c r="K148" s="46"/>
      <c r="L148" s="39"/>
      <c r="M148" s="39"/>
      <c r="N148" s="15"/>
      <c r="O148" s="15"/>
      <c r="P148" s="15"/>
      <c r="Q148" s="17"/>
      <c r="R148" s="15"/>
      <c r="S148" s="15"/>
      <c r="T148" s="15"/>
      <c r="U148" s="15"/>
      <c r="V148" s="16"/>
      <c r="W148" s="16"/>
      <c r="X148" s="15"/>
      <c r="Y148" s="16"/>
    </row>
    <row r="149" spans="1:25" ht="12.75">
      <c r="A149" s="19"/>
      <c r="B149" s="25"/>
      <c r="C149" s="15"/>
      <c r="D149" s="46"/>
      <c r="E149" s="46"/>
      <c r="F149" s="38"/>
      <c r="G149" s="38"/>
      <c r="H149" s="38"/>
      <c r="I149" s="80"/>
      <c r="J149" s="38"/>
      <c r="K149" s="46"/>
      <c r="L149" s="39"/>
      <c r="M149" s="39"/>
      <c r="N149" s="15"/>
      <c r="O149" s="15"/>
      <c r="P149" s="15"/>
      <c r="Q149" s="17"/>
      <c r="R149" s="15"/>
      <c r="S149" s="15"/>
      <c r="T149" s="15"/>
      <c r="U149" s="15"/>
      <c r="V149" s="16"/>
      <c r="W149" s="16"/>
      <c r="X149" s="15"/>
      <c r="Y149" s="16"/>
    </row>
    <row r="150" spans="1:25" ht="12.75">
      <c r="A150" s="19"/>
      <c r="B150" s="25"/>
      <c r="C150" s="15"/>
      <c r="D150" s="46"/>
      <c r="E150" s="46"/>
      <c r="F150" s="38"/>
      <c r="G150" s="38"/>
      <c r="H150" s="38"/>
      <c r="I150" s="80"/>
      <c r="J150" s="38"/>
      <c r="K150" s="46"/>
      <c r="L150" s="39"/>
      <c r="M150" s="39"/>
      <c r="N150" s="15"/>
      <c r="O150" s="15"/>
      <c r="P150" s="15"/>
      <c r="Q150" s="17"/>
      <c r="R150" s="15"/>
      <c r="S150" s="15"/>
      <c r="T150" s="15"/>
      <c r="U150" s="15"/>
      <c r="V150" s="16"/>
      <c r="W150" s="16"/>
      <c r="X150" s="15"/>
      <c r="Y150" s="16"/>
    </row>
    <row r="151" spans="1:25" ht="12.75">
      <c r="A151" s="19"/>
      <c r="B151" s="25"/>
      <c r="C151" s="15"/>
      <c r="D151" s="46"/>
      <c r="E151" s="46"/>
      <c r="F151" s="38"/>
      <c r="G151" s="38"/>
      <c r="H151" s="38"/>
      <c r="I151" s="80"/>
      <c r="J151" s="38"/>
      <c r="K151" s="46"/>
      <c r="L151" s="39"/>
      <c r="M151" s="39"/>
      <c r="N151" s="15"/>
      <c r="O151" s="15"/>
      <c r="P151" s="15"/>
      <c r="Q151" s="17"/>
      <c r="R151" s="15"/>
      <c r="S151" s="15"/>
      <c r="T151" s="15"/>
      <c r="U151" s="15"/>
      <c r="V151" s="16"/>
      <c r="W151" s="16"/>
      <c r="X151" s="15"/>
      <c r="Y151" s="16"/>
    </row>
    <row r="152" spans="1:25" ht="12.75">
      <c r="A152" s="19"/>
      <c r="B152" s="25"/>
      <c r="C152" s="15"/>
      <c r="D152" s="42"/>
      <c r="E152" s="42"/>
      <c r="F152" s="38"/>
      <c r="G152" s="38"/>
      <c r="H152" s="38"/>
      <c r="I152" s="80"/>
      <c r="J152" s="38"/>
      <c r="K152" s="42"/>
      <c r="L152" s="39"/>
      <c r="M152" s="39"/>
      <c r="N152" s="15"/>
      <c r="O152" s="15"/>
      <c r="P152" s="15"/>
      <c r="Q152" s="17"/>
      <c r="R152" s="15"/>
      <c r="S152" s="15"/>
      <c r="T152" s="15"/>
      <c r="U152" s="15"/>
      <c r="V152" s="16"/>
      <c r="W152" s="16"/>
      <c r="X152" s="15"/>
      <c r="Y152" s="16"/>
    </row>
    <row r="153" spans="1:25" ht="12.75">
      <c r="A153" s="19"/>
      <c r="B153" s="25"/>
      <c r="C153" s="15"/>
      <c r="D153" s="42"/>
      <c r="E153" s="42"/>
      <c r="F153" s="38"/>
      <c r="G153" s="38"/>
      <c r="H153" s="38"/>
      <c r="I153" s="80"/>
      <c r="J153" s="38"/>
      <c r="K153" s="42"/>
      <c r="L153" s="39"/>
      <c r="M153" s="39"/>
      <c r="N153" s="15"/>
      <c r="O153" s="15"/>
      <c r="P153" s="15"/>
      <c r="Q153" s="17"/>
      <c r="R153" s="15"/>
      <c r="S153" s="15"/>
      <c r="T153" s="15"/>
      <c r="U153" s="15"/>
      <c r="V153" s="16"/>
      <c r="W153" s="16"/>
      <c r="X153" s="15"/>
      <c r="Y153" s="16"/>
    </row>
    <row r="154" spans="1:25" ht="12.75">
      <c r="A154" s="19"/>
      <c r="B154" s="25"/>
      <c r="C154" s="15"/>
      <c r="D154" s="42"/>
      <c r="E154" s="42"/>
      <c r="F154" s="38"/>
      <c r="G154" s="38"/>
      <c r="H154" s="38"/>
      <c r="I154" s="80"/>
      <c r="J154" s="38"/>
      <c r="K154" s="42"/>
      <c r="L154" s="39"/>
      <c r="M154" s="39"/>
      <c r="N154" s="15"/>
      <c r="O154" s="15"/>
      <c r="P154" s="15"/>
      <c r="Q154" s="17"/>
      <c r="R154" s="15"/>
      <c r="S154" s="15"/>
      <c r="T154" s="15"/>
      <c r="U154" s="15"/>
      <c r="V154" s="16"/>
      <c r="W154" s="16"/>
      <c r="X154" s="15"/>
      <c r="Y154" s="16"/>
    </row>
    <row r="155" spans="1:25" ht="12.75">
      <c r="A155" s="19"/>
      <c r="B155" s="25"/>
      <c r="C155" s="15"/>
      <c r="D155" s="42"/>
      <c r="E155" s="42"/>
      <c r="F155" s="38"/>
      <c r="G155" s="38"/>
      <c r="H155" s="38"/>
      <c r="I155" s="80"/>
      <c r="J155" s="38"/>
      <c r="K155" s="42"/>
      <c r="L155" s="39"/>
      <c r="M155" s="39"/>
      <c r="N155" s="15"/>
      <c r="O155" s="15"/>
      <c r="P155" s="15"/>
      <c r="Q155" s="17"/>
      <c r="R155" s="15"/>
      <c r="S155" s="15"/>
      <c r="T155" s="15"/>
      <c r="U155" s="15"/>
      <c r="V155" s="16"/>
      <c r="W155" s="16"/>
      <c r="X155" s="15"/>
      <c r="Y155" s="16"/>
    </row>
    <row r="156" spans="1:25" ht="12.75">
      <c r="A156" s="19"/>
      <c r="B156" s="25"/>
      <c r="C156" s="15"/>
      <c r="D156" s="42"/>
      <c r="E156" s="42"/>
      <c r="F156" s="38"/>
      <c r="G156" s="38"/>
      <c r="H156" s="38"/>
      <c r="I156" s="80"/>
      <c r="J156" s="38"/>
      <c r="K156" s="42"/>
      <c r="L156" s="39"/>
      <c r="M156" s="39"/>
      <c r="N156" s="15"/>
      <c r="O156" s="15"/>
      <c r="P156" s="15"/>
      <c r="Q156" s="17"/>
      <c r="R156" s="15"/>
      <c r="S156" s="15"/>
      <c r="T156" s="15"/>
      <c r="U156" s="15"/>
      <c r="V156" s="16"/>
      <c r="W156" s="16"/>
      <c r="X156" s="15"/>
      <c r="Y156" s="16"/>
    </row>
    <row r="157" spans="1:25" ht="12.75">
      <c r="A157" s="19"/>
      <c r="B157" s="25"/>
      <c r="C157" s="15"/>
      <c r="D157" s="42"/>
      <c r="E157" s="42"/>
      <c r="F157" s="38"/>
      <c r="G157" s="38"/>
      <c r="H157" s="38"/>
      <c r="I157" s="80"/>
      <c r="J157" s="38"/>
      <c r="K157" s="42"/>
      <c r="L157" s="39"/>
      <c r="M157" s="39"/>
      <c r="N157" s="15"/>
      <c r="O157" s="15"/>
      <c r="P157" s="15"/>
      <c r="Q157" s="17"/>
      <c r="R157" s="15"/>
      <c r="S157" s="15"/>
      <c r="T157" s="15"/>
      <c r="U157" s="15"/>
      <c r="V157" s="16"/>
      <c r="W157" s="16"/>
      <c r="X157" s="15"/>
      <c r="Y157" s="16"/>
    </row>
    <row r="158" spans="1:25" ht="12.75">
      <c r="A158" s="19"/>
      <c r="B158" s="25"/>
      <c r="C158" s="15"/>
      <c r="D158" s="42"/>
      <c r="E158" s="42"/>
      <c r="F158" s="38"/>
      <c r="G158" s="38"/>
      <c r="H158" s="38"/>
      <c r="I158" s="80"/>
      <c r="J158" s="38"/>
      <c r="K158" s="42"/>
      <c r="L158" s="39"/>
      <c r="M158" s="39"/>
      <c r="N158" s="15"/>
      <c r="O158" s="15"/>
      <c r="P158" s="15"/>
      <c r="Q158" s="17"/>
      <c r="R158" s="15"/>
      <c r="S158" s="15"/>
      <c r="T158" s="15"/>
      <c r="U158" s="15"/>
      <c r="V158" s="16"/>
      <c r="W158" s="16"/>
      <c r="X158" s="15"/>
      <c r="Y158" s="16"/>
    </row>
    <row r="159" spans="1:25" ht="12.75">
      <c r="A159" s="19"/>
      <c r="B159" s="25"/>
      <c r="C159" s="15"/>
      <c r="D159" s="42"/>
      <c r="E159" s="42"/>
      <c r="F159" s="38"/>
      <c r="G159" s="38"/>
      <c r="H159" s="38"/>
      <c r="I159" s="80"/>
      <c r="J159" s="38"/>
      <c r="K159" s="42"/>
      <c r="L159" s="39"/>
      <c r="M159" s="39"/>
      <c r="N159" s="15"/>
      <c r="O159" s="15"/>
      <c r="P159" s="15"/>
      <c r="Q159" s="17"/>
      <c r="R159" s="15"/>
      <c r="S159" s="15"/>
      <c r="T159" s="15"/>
      <c r="U159" s="15"/>
      <c r="V159" s="16"/>
      <c r="W159" s="16"/>
      <c r="X159" s="15"/>
      <c r="Y159" s="16"/>
    </row>
    <row r="160" spans="1:25" ht="12.75">
      <c r="A160" s="19"/>
      <c r="B160" s="5"/>
      <c r="C160" s="15"/>
      <c r="D160" s="42"/>
      <c r="E160" s="42"/>
      <c r="F160" s="38"/>
      <c r="G160" s="38"/>
      <c r="H160" s="38"/>
      <c r="I160" s="80"/>
      <c r="J160" s="38"/>
      <c r="K160" s="42"/>
      <c r="L160" s="39"/>
      <c r="M160" s="39"/>
      <c r="N160" s="15"/>
      <c r="O160" s="15"/>
      <c r="P160" s="15"/>
      <c r="Q160" s="17"/>
      <c r="R160" s="15"/>
      <c r="S160" s="15"/>
      <c r="T160" s="15"/>
      <c r="U160" s="15"/>
      <c r="V160" s="16"/>
      <c r="W160" s="16"/>
      <c r="X160" s="15"/>
      <c r="Y160" s="16"/>
    </row>
    <row r="161" spans="1:25" ht="12.75">
      <c r="A161" s="19"/>
      <c r="B161" s="25"/>
      <c r="C161" s="15"/>
      <c r="D161" s="42"/>
      <c r="E161" s="42"/>
      <c r="F161" s="38"/>
      <c r="G161" s="38"/>
      <c r="H161" s="38"/>
      <c r="I161" s="80"/>
      <c r="J161" s="38"/>
      <c r="K161" s="42"/>
      <c r="L161" s="39"/>
      <c r="M161" s="39"/>
      <c r="N161" s="15"/>
      <c r="O161" s="15"/>
      <c r="P161" s="15"/>
      <c r="Q161" s="17"/>
      <c r="R161" s="15"/>
      <c r="S161" s="15"/>
      <c r="T161" s="15"/>
      <c r="U161" s="15"/>
      <c r="V161" s="16"/>
      <c r="W161" s="16"/>
      <c r="X161" s="15"/>
      <c r="Y161" s="16"/>
    </row>
    <row r="162" spans="1:25" ht="12.75">
      <c r="A162" s="19"/>
      <c r="B162" s="25"/>
      <c r="C162" s="15"/>
      <c r="D162" s="42"/>
      <c r="E162" s="42"/>
      <c r="F162" s="38"/>
      <c r="G162" s="38"/>
      <c r="H162" s="38"/>
      <c r="I162" s="80"/>
      <c r="J162" s="38"/>
      <c r="K162" s="42"/>
      <c r="L162" s="39"/>
      <c r="M162" s="39"/>
      <c r="N162" s="15"/>
      <c r="O162" s="15"/>
      <c r="P162" s="15"/>
      <c r="Q162" s="17"/>
      <c r="R162" s="15"/>
      <c r="S162" s="15"/>
      <c r="T162" s="15"/>
      <c r="U162" s="15"/>
      <c r="V162" s="16"/>
      <c r="W162" s="16"/>
      <c r="X162" s="15"/>
      <c r="Y162" s="16"/>
    </row>
    <row r="163" spans="1:25" ht="12.75">
      <c r="A163" s="19"/>
      <c r="B163" s="25"/>
      <c r="C163" s="15"/>
      <c r="D163" s="42"/>
      <c r="E163" s="42"/>
      <c r="F163" s="38"/>
      <c r="G163" s="38"/>
      <c r="H163" s="38"/>
      <c r="I163" s="80"/>
      <c r="J163" s="38"/>
      <c r="K163" s="42"/>
      <c r="L163" s="39"/>
      <c r="M163" s="39"/>
      <c r="N163" s="15"/>
      <c r="O163" s="15"/>
      <c r="P163" s="15"/>
      <c r="Q163" s="17"/>
      <c r="R163" s="15"/>
      <c r="S163" s="15"/>
      <c r="T163" s="15"/>
      <c r="U163" s="15"/>
      <c r="V163" s="16"/>
      <c r="W163" s="16"/>
      <c r="X163" s="15"/>
      <c r="Y163" s="16"/>
    </row>
    <row r="164" spans="1:25" ht="12.75">
      <c r="A164" s="19"/>
      <c r="B164" s="25"/>
      <c r="C164" s="15"/>
      <c r="D164" s="42"/>
      <c r="E164" s="42"/>
      <c r="F164" s="38"/>
      <c r="G164" s="38"/>
      <c r="H164" s="38"/>
      <c r="I164" s="80"/>
      <c r="J164" s="38"/>
      <c r="K164" s="42"/>
      <c r="L164" s="39"/>
      <c r="M164" s="39"/>
      <c r="N164" s="15"/>
      <c r="O164" s="15"/>
      <c r="P164" s="15"/>
      <c r="Q164" s="17"/>
      <c r="R164" s="15"/>
      <c r="S164" s="15"/>
      <c r="T164" s="15"/>
      <c r="U164" s="15"/>
      <c r="V164" s="16"/>
      <c r="W164" s="16"/>
      <c r="X164" s="15"/>
      <c r="Y164" s="16"/>
    </row>
    <row r="165" spans="1:25" ht="12.75">
      <c r="A165" s="19"/>
      <c r="B165" s="25"/>
      <c r="C165" s="15"/>
      <c r="D165" s="42"/>
      <c r="E165" s="42"/>
      <c r="F165" s="38"/>
      <c r="G165" s="38"/>
      <c r="H165" s="38"/>
      <c r="I165" s="80"/>
      <c r="J165" s="38"/>
      <c r="K165" s="42"/>
      <c r="L165" s="39"/>
      <c r="M165" s="39"/>
      <c r="N165" s="15"/>
      <c r="O165" s="15"/>
      <c r="P165" s="15"/>
      <c r="Q165" s="17"/>
      <c r="R165" s="15"/>
      <c r="S165" s="15"/>
      <c r="T165" s="15"/>
      <c r="U165" s="15"/>
      <c r="V165" s="16"/>
      <c r="W165" s="16"/>
      <c r="X165" s="15"/>
      <c r="Y165" s="16"/>
    </row>
    <row r="166" spans="1:25" ht="12.75">
      <c r="A166" s="19"/>
      <c r="B166" s="25"/>
      <c r="C166" s="15"/>
      <c r="D166" s="42"/>
      <c r="E166" s="42"/>
      <c r="F166" s="38"/>
      <c r="G166" s="38"/>
      <c r="H166" s="38"/>
      <c r="I166" s="80"/>
      <c r="J166" s="38"/>
      <c r="K166" s="42"/>
      <c r="L166" s="39"/>
      <c r="M166" s="39"/>
      <c r="N166" s="15"/>
      <c r="O166" s="15"/>
      <c r="P166" s="15"/>
      <c r="Q166" s="17"/>
      <c r="R166" s="15"/>
      <c r="S166" s="15"/>
      <c r="T166" s="15"/>
      <c r="U166" s="15"/>
      <c r="V166" s="16"/>
      <c r="W166" s="16"/>
      <c r="X166" s="15"/>
      <c r="Y166" s="16"/>
    </row>
    <row r="167" spans="1:25" ht="12.75">
      <c r="A167" s="19"/>
      <c r="B167" s="25"/>
      <c r="C167" s="15"/>
      <c r="D167" s="42"/>
      <c r="E167" s="42"/>
      <c r="F167" s="38"/>
      <c r="G167" s="38"/>
      <c r="H167" s="38"/>
      <c r="I167" s="80"/>
      <c r="J167" s="38"/>
      <c r="K167" s="42"/>
      <c r="L167" s="39"/>
      <c r="M167" s="39"/>
      <c r="N167" s="15"/>
      <c r="O167" s="15"/>
      <c r="P167" s="15"/>
      <c r="Q167" s="17"/>
      <c r="R167" s="15"/>
      <c r="S167" s="15"/>
      <c r="T167" s="15"/>
      <c r="U167" s="15"/>
      <c r="V167" s="16"/>
      <c r="W167" s="16"/>
      <c r="X167" s="15"/>
      <c r="Y167" s="16"/>
    </row>
    <row r="168" spans="1:25" ht="12.75">
      <c r="A168" s="19"/>
      <c r="B168" s="25"/>
      <c r="C168" s="15"/>
      <c r="D168" s="42"/>
      <c r="E168" s="42"/>
      <c r="F168" s="38"/>
      <c r="G168" s="38"/>
      <c r="H168" s="38"/>
      <c r="I168" s="80"/>
      <c r="J168" s="38"/>
      <c r="K168" s="42"/>
      <c r="L168" s="39"/>
      <c r="M168" s="39"/>
      <c r="N168" s="15"/>
      <c r="O168" s="15"/>
      <c r="P168" s="15"/>
      <c r="Q168" s="17"/>
      <c r="R168" s="15"/>
      <c r="S168" s="15"/>
      <c r="T168" s="15"/>
      <c r="U168" s="15"/>
      <c r="V168" s="16"/>
      <c r="W168" s="16"/>
      <c r="X168" s="15"/>
      <c r="Y168" s="16"/>
    </row>
    <row r="169" spans="1:25" ht="12.75">
      <c r="A169" s="19"/>
      <c r="B169" s="25"/>
      <c r="C169" s="15"/>
      <c r="D169" s="42"/>
      <c r="E169" s="42"/>
      <c r="F169" s="38"/>
      <c r="G169" s="38"/>
      <c r="H169" s="38"/>
      <c r="I169" s="80"/>
      <c r="J169" s="38"/>
      <c r="K169" s="42"/>
      <c r="L169" s="39"/>
      <c r="M169" s="39"/>
      <c r="N169" s="15"/>
      <c r="O169" s="15"/>
      <c r="P169" s="15"/>
      <c r="Q169" s="17"/>
      <c r="R169" s="15"/>
      <c r="S169" s="15"/>
      <c r="T169" s="15"/>
      <c r="U169" s="15"/>
      <c r="V169" s="16"/>
      <c r="W169" s="16"/>
      <c r="X169" s="15"/>
      <c r="Y169" s="16"/>
    </row>
    <row r="170" spans="1:25" ht="12.75">
      <c r="A170" s="19"/>
      <c r="B170" s="25"/>
      <c r="C170" s="15"/>
      <c r="D170" s="42"/>
      <c r="E170" s="42"/>
      <c r="F170" s="38"/>
      <c r="G170" s="38"/>
      <c r="H170" s="38"/>
      <c r="I170" s="80"/>
      <c r="J170" s="38"/>
      <c r="K170" s="42"/>
      <c r="L170" s="39"/>
      <c r="M170" s="39"/>
      <c r="N170" s="15"/>
      <c r="O170" s="15"/>
      <c r="P170" s="15"/>
      <c r="Q170" s="17"/>
      <c r="R170" s="15"/>
      <c r="S170" s="15"/>
      <c r="T170" s="15"/>
      <c r="U170" s="15"/>
      <c r="V170" s="16"/>
      <c r="W170" s="16"/>
      <c r="X170" s="15"/>
      <c r="Y170" s="16"/>
    </row>
    <row r="171" spans="1:25" ht="12.75">
      <c r="A171" s="19"/>
      <c r="B171" s="25"/>
      <c r="C171" s="15"/>
      <c r="D171" s="42"/>
      <c r="E171" s="42"/>
      <c r="F171" s="38"/>
      <c r="G171" s="38"/>
      <c r="H171" s="38"/>
      <c r="I171" s="80"/>
      <c r="J171" s="38"/>
      <c r="K171" s="42"/>
      <c r="L171" s="39"/>
      <c r="M171" s="39"/>
      <c r="N171" s="15"/>
      <c r="O171" s="15"/>
      <c r="P171" s="15"/>
      <c r="Q171" s="17"/>
      <c r="R171" s="15"/>
      <c r="S171" s="15"/>
      <c r="T171" s="15"/>
      <c r="U171" s="15"/>
      <c r="V171" s="16"/>
      <c r="W171" s="16"/>
      <c r="X171" s="15"/>
      <c r="Y171" s="16"/>
    </row>
    <row r="172" spans="1:25" ht="12.75">
      <c r="A172" s="19"/>
      <c r="B172" s="25"/>
      <c r="C172" s="15"/>
      <c r="D172" s="42"/>
      <c r="E172" s="42"/>
      <c r="F172" s="38"/>
      <c r="G172" s="38"/>
      <c r="H172" s="38"/>
      <c r="I172" s="80"/>
      <c r="J172" s="38"/>
      <c r="K172" s="42"/>
      <c r="L172" s="39"/>
      <c r="M172" s="39"/>
      <c r="N172" s="15"/>
      <c r="O172" s="15"/>
      <c r="P172" s="15"/>
      <c r="Q172" s="17"/>
      <c r="R172" s="15"/>
      <c r="S172" s="15"/>
      <c r="T172" s="15"/>
      <c r="U172" s="15"/>
      <c r="V172" s="16"/>
      <c r="W172" s="16"/>
      <c r="X172" s="15"/>
      <c r="Y172" s="16"/>
    </row>
    <row r="173" spans="1:25" ht="12.75">
      <c r="A173" s="19"/>
      <c r="B173" s="25"/>
      <c r="C173" s="15"/>
      <c r="D173" s="42"/>
      <c r="E173" s="42"/>
      <c r="F173" s="38"/>
      <c r="G173" s="38"/>
      <c r="H173" s="38"/>
      <c r="I173" s="80"/>
      <c r="J173" s="38"/>
      <c r="K173" s="42"/>
      <c r="L173" s="39"/>
      <c r="M173" s="39"/>
      <c r="N173" s="15"/>
      <c r="O173" s="15"/>
      <c r="P173" s="15"/>
      <c r="Q173" s="17"/>
      <c r="R173" s="15"/>
      <c r="S173" s="15"/>
      <c r="T173" s="15"/>
      <c r="U173" s="15"/>
      <c r="V173" s="16"/>
      <c r="W173" s="16"/>
      <c r="X173" s="15"/>
      <c r="Y173" s="16"/>
    </row>
    <row r="174" spans="1:25" ht="12.75">
      <c r="A174" s="19"/>
      <c r="B174" s="25"/>
      <c r="C174" s="15"/>
      <c r="D174" s="42"/>
      <c r="E174" s="42"/>
      <c r="F174" s="38"/>
      <c r="G174" s="38"/>
      <c r="H174" s="38"/>
      <c r="I174" s="80"/>
      <c r="J174" s="38"/>
      <c r="K174" s="42"/>
      <c r="L174" s="39"/>
      <c r="M174" s="39"/>
      <c r="N174" s="15"/>
      <c r="O174" s="15"/>
      <c r="P174" s="15"/>
      <c r="Q174" s="17"/>
      <c r="R174" s="15"/>
      <c r="S174" s="15"/>
      <c r="T174" s="15"/>
      <c r="U174" s="15"/>
      <c r="V174" s="16"/>
      <c r="W174" s="16"/>
      <c r="X174" s="15"/>
      <c r="Y174" s="16"/>
    </row>
    <row r="175" spans="1:25" ht="12.75">
      <c r="A175" s="19"/>
      <c r="B175" s="25"/>
      <c r="C175" s="15"/>
      <c r="D175" s="42"/>
      <c r="E175" s="42"/>
      <c r="F175" s="38"/>
      <c r="G175" s="38"/>
      <c r="H175" s="38"/>
      <c r="I175" s="80"/>
      <c r="J175" s="38"/>
      <c r="K175" s="42"/>
      <c r="L175" s="39"/>
      <c r="M175" s="39"/>
      <c r="N175" s="15"/>
      <c r="O175" s="15"/>
      <c r="P175" s="15"/>
      <c r="Q175" s="17"/>
      <c r="R175" s="15"/>
      <c r="S175" s="15"/>
      <c r="T175" s="15"/>
      <c r="U175" s="15"/>
      <c r="V175" s="16"/>
      <c r="W175" s="16"/>
      <c r="X175" s="15"/>
      <c r="Y175" s="16"/>
    </row>
    <row r="176" spans="1:25" ht="12.75">
      <c r="A176" s="19"/>
      <c r="B176" s="25"/>
      <c r="C176" s="15"/>
      <c r="D176" s="42"/>
      <c r="E176" s="42"/>
      <c r="F176" s="38"/>
      <c r="G176" s="38"/>
      <c r="H176" s="38"/>
      <c r="I176" s="80"/>
      <c r="J176" s="38"/>
      <c r="K176" s="42"/>
      <c r="L176" s="39"/>
      <c r="M176" s="39"/>
      <c r="N176" s="15"/>
      <c r="O176" s="15"/>
      <c r="P176" s="15"/>
      <c r="Q176" s="17"/>
      <c r="R176" s="15"/>
      <c r="S176" s="15"/>
      <c r="T176" s="15"/>
      <c r="U176" s="15"/>
      <c r="V176" s="16"/>
      <c r="W176" s="16"/>
      <c r="X176" s="15"/>
      <c r="Y176" s="16"/>
    </row>
    <row r="177" spans="1:25" ht="12.75">
      <c r="A177" s="19"/>
      <c r="B177" s="5"/>
      <c r="C177" s="15"/>
      <c r="D177" s="42"/>
      <c r="E177" s="42"/>
      <c r="F177" s="38"/>
      <c r="G177" s="38"/>
      <c r="H177" s="38"/>
      <c r="I177" s="80"/>
      <c r="J177" s="38"/>
      <c r="K177" s="42"/>
      <c r="L177" s="39"/>
      <c r="M177" s="39"/>
      <c r="N177" s="15"/>
      <c r="O177" s="15"/>
      <c r="P177" s="15"/>
      <c r="Q177" s="17"/>
      <c r="R177" s="15"/>
      <c r="S177" s="15"/>
      <c r="T177" s="15"/>
      <c r="U177" s="15"/>
      <c r="V177" s="16"/>
      <c r="W177" s="16"/>
      <c r="X177" s="15"/>
      <c r="Y177" s="16"/>
    </row>
    <row r="178" spans="1:25" ht="12.75">
      <c r="A178" s="19"/>
      <c r="B178" s="25"/>
      <c r="C178" s="15"/>
      <c r="D178" s="42"/>
      <c r="E178" s="42"/>
      <c r="F178" s="38"/>
      <c r="G178" s="38"/>
      <c r="H178" s="38"/>
      <c r="I178" s="80"/>
      <c r="J178" s="38"/>
      <c r="K178" s="42"/>
      <c r="L178" s="39"/>
      <c r="M178" s="39"/>
      <c r="N178" s="15"/>
      <c r="O178" s="15"/>
      <c r="P178" s="15"/>
      <c r="Q178" s="17"/>
      <c r="R178" s="15"/>
      <c r="S178" s="15"/>
      <c r="T178" s="15"/>
      <c r="U178" s="15"/>
      <c r="V178" s="16"/>
      <c r="W178" s="16"/>
      <c r="X178" s="15"/>
      <c r="Y178" s="16"/>
    </row>
    <row r="179" spans="1:25" ht="12.75">
      <c r="A179" s="19"/>
      <c r="B179" s="25"/>
      <c r="C179" s="15"/>
      <c r="D179" s="42"/>
      <c r="E179" s="42"/>
      <c r="F179" s="38"/>
      <c r="G179" s="38"/>
      <c r="H179" s="38"/>
      <c r="I179" s="80"/>
      <c r="J179" s="38"/>
      <c r="K179" s="42"/>
      <c r="L179" s="39"/>
      <c r="M179" s="39"/>
      <c r="N179" s="15"/>
      <c r="O179" s="15"/>
      <c r="P179" s="15"/>
      <c r="Q179" s="17"/>
      <c r="R179" s="15"/>
      <c r="S179" s="15"/>
      <c r="T179" s="15"/>
      <c r="U179" s="15"/>
      <c r="V179" s="16"/>
      <c r="W179" s="16"/>
      <c r="X179" s="15"/>
      <c r="Y179" s="16"/>
    </row>
    <row r="180" spans="1:25" ht="12.75">
      <c r="A180" s="19"/>
      <c r="B180" s="25"/>
      <c r="C180" s="15"/>
      <c r="D180" s="42"/>
      <c r="E180" s="42"/>
      <c r="F180" s="38"/>
      <c r="G180" s="38"/>
      <c r="H180" s="38"/>
      <c r="I180" s="80"/>
      <c r="J180" s="38"/>
      <c r="K180" s="42"/>
      <c r="L180" s="39"/>
      <c r="M180" s="39"/>
      <c r="N180" s="15"/>
      <c r="O180" s="15"/>
      <c r="P180" s="15"/>
      <c r="Q180" s="17"/>
      <c r="R180" s="15"/>
      <c r="S180" s="15"/>
      <c r="T180" s="15"/>
      <c r="U180" s="15"/>
      <c r="V180" s="16"/>
      <c r="W180" s="16"/>
      <c r="X180" s="15"/>
      <c r="Y180" s="16"/>
    </row>
    <row r="181" spans="1:25" ht="12.75">
      <c r="A181" s="19"/>
      <c r="B181" s="25"/>
      <c r="C181" s="15"/>
      <c r="D181" s="42"/>
      <c r="E181" s="42"/>
      <c r="F181" s="38"/>
      <c r="G181" s="38"/>
      <c r="H181" s="38"/>
      <c r="I181" s="80"/>
      <c r="J181" s="38"/>
      <c r="K181" s="42"/>
      <c r="L181" s="39"/>
      <c r="M181" s="39"/>
      <c r="N181" s="15"/>
      <c r="O181" s="15"/>
      <c r="P181" s="15"/>
      <c r="Q181" s="17"/>
      <c r="R181" s="15"/>
      <c r="S181" s="15"/>
      <c r="T181" s="15"/>
      <c r="U181" s="15"/>
      <c r="V181" s="16"/>
      <c r="W181" s="16"/>
      <c r="X181" s="15"/>
      <c r="Y181" s="16"/>
    </row>
    <row r="182" spans="1:25" ht="12.75">
      <c r="A182" s="19"/>
      <c r="B182" s="25"/>
      <c r="C182" s="15"/>
      <c r="D182" s="42"/>
      <c r="E182" s="42"/>
      <c r="F182" s="38"/>
      <c r="G182" s="38"/>
      <c r="H182" s="38"/>
      <c r="I182" s="80"/>
      <c r="J182" s="38"/>
      <c r="K182" s="42"/>
      <c r="L182" s="39"/>
      <c r="M182" s="39"/>
      <c r="N182" s="15"/>
      <c r="O182" s="15"/>
      <c r="P182" s="15"/>
      <c r="Q182" s="17"/>
      <c r="R182" s="15"/>
      <c r="S182" s="15"/>
      <c r="T182" s="15"/>
      <c r="U182" s="15"/>
      <c r="V182" s="16"/>
      <c r="W182" s="16"/>
      <c r="X182" s="15"/>
      <c r="Y182" s="16"/>
    </row>
    <row r="183" spans="1:25" ht="12.75">
      <c r="A183" s="19"/>
      <c r="B183" s="25"/>
      <c r="C183" s="15"/>
      <c r="D183" s="42"/>
      <c r="E183" s="42"/>
      <c r="F183" s="38"/>
      <c r="G183" s="38"/>
      <c r="H183" s="38"/>
      <c r="I183" s="80"/>
      <c r="J183" s="38"/>
      <c r="K183" s="42"/>
      <c r="L183" s="39"/>
      <c r="M183" s="39"/>
      <c r="N183" s="15"/>
      <c r="O183" s="15"/>
      <c r="P183" s="15"/>
      <c r="Q183" s="17"/>
      <c r="R183" s="15"/>
      <c r="S183" s="15"/>
      <c r="T183" s="15"/>
      <c r="U183" s="15"/>
      <c r="V183" s="16"/>
      <c r="W183" s="16"/>
      <c r="X183" s="15"/>
      <c r="Y183" s="16"/>
    </row>
    <row r="184" spans="1:25" ht="12.75">
      <c r="A184" s="19"/>
      <c r="B184" s="25"/>
      <c r="C184" s="15"/>
      <c r="D184" s="46"/>
      <c r="E184" s="46"/>
      <c r="F184" s="38"/>
      <c r="G184" s="38"/>
      <c r="H184" s="38"/>
      <c r="I184" s="80"/>
      <c r="J184" s="38"/>
      <c r="K184" s="46"/>
      <c r="L184" s="39"/>
      <c r="M184" s="39"/>
      <c r="N184" s="15"/>
      <c r="O184" s="15"/>
      <c r="P184" s="15"/>
      <c r="Q184" s="17"/>
      <c r="R184" s="15"/>
      <c r="S184" s="15"/>
      <c r="T184" s="15"/>
      <c r="U184" s="15"/>
      <c r="V184" s="16"/>
      <c r="W184" s="16"/>
      <c r="X184" s="15"/>
      <c r="Y184" s="16"/>
    </row>
    <row r="185" spans="1:25" ht="12.75">
      <c r="A185" s="19"/>
      <c r="B185" s="25"/>
      <c r="C185" s="15"/>
      <c r="D185" s="46"/>
      <c r="E185" s="46"/>
      <c r="F185" s="38"/>
      <c r="G185" s="38"/>
      <c r="H185" s="38"/>
      <c r="I185" s="80"/>
      <c r="J185" s="38"/>
      <c r="K185" s="46"/>
      <c r="L185" s="39"/>
      <c r="M185" s="39"/>
      <c r="N185" s="15"/>
      <c r="O185" s="15"/>
      <c r="P185" s="15"/>
      <c r="Q185" s="17"/>
      <c r="R185" s="15"/>
      <c r="S185" s="15"/>
      <c r="T185" s="15"/>
      <c r="U185" s="15"/>
      <c r="V185" s="16"/>
      <c r="W185" s="16"/>
      <c r="X185" s="15"/>
      <c r="Y185" s="16"/>
    </row>
    <row r="186" spans="1:25" ht="12.75">
      <c r="A186" s="19"/>
      <c r="B186" s="25"/>
      <c r="C186" s="15"/>
      <c r="D186" s="46"/>
      <c r="E186" s="46"/>
      <c r="F186" s="38"/>
      <c r="G186" s="38"/>
      <c r="H186" s="38"/>
      <c r="I186" s="80"/>
      <c r="J186" s="38"/>
      <c r="K186" s="46"/>
      <c r="L186" s="39"/>
      <c r="M186" s="39"/>
      <c r="N186" s="15"/>
      <c r="O186" s="15"/>
      <c r="P186" s="15"/>
      <c r="Q186" s="17"/>
      <c r="R186" s="15"/>
      <c r="S186" s="15"/>
      <c r="T186" s="15"/>
      <c r="U186" s="15"/>
      <c r="V186" s="16"/>
      <c r="W186" s="16"/>
      <c r="X186" s="15"/>
      <c r="Y186" s="16"/>
    </row>
    <row r="187" spans="1:25" ht="12.75">
      <c r="A187" s="19"/>
      <c r="B187" s="25"/>
      <c r="C187" s="15"/>
      <c r="D187" s="46"/>
      <c r="E187" s="46"/>
      <c r="F187" s="38"/>
      <c r="G187" s="38"/>
      <c r="H187" s="38"/>
      <c r="I187" s="80"/>
      <c r="J187" s="38"/>
      <c r="K187" s="46"/>
      <c r="L187" s="39"/>
      <c r="M187" s="39"/>
      <c r="N187" s="15"/>
      <c r="O187" s="15"/>
      <c r="P187" s="15"/>
      <c r="Q187" s="17"/>
      <c r="R187" s="15"/>
      <c r="S187" s="15"/>
      <c r="T187" s="15"/>
      <c r="U187" s="15"/>
      <c r="V187" s="16"/>
      <c r="W187" s="16"/>
      <c r="X187" s="15"/>
      <c r="Y187" s="16"/>
    </row>
    <row r="188" spans="1:25" ht="12.75">
      <c r="A188" s="19"/>
      <c r="B188" s="25"/>
      <c r="C188" s="15"/>
      <c r="D188" s="46"/>
      <c r="E188" s="46"/>
      <c r="F188" s="38"/>
      <c r="G188" s="38"/>
      <c r="H188" s="38"/>
      <c r="I188" s="80"/>
      <c r="J188" s="38"/>
      <c r="K188" s="46"/>
      <c r="L188" s="39"/>
      <c r="M188" s="39"/>
      <c r="N188" s="15"/>
      <c r="O188" s="15"/>
      <c r="P188" s="15"/>
      <c r="Q188" s="17"/>
      <c r="R188" s="15"/>
      <c r="S188" s="15"/>
      <c r="T188" s="15"/>
      <c r="U188" s="15"/>
      <c r="V188" s="16"/>
      <c r="W188" s="16"/>
      <c r="X188" s="15"/>
      <c r="Y188" s="16"/>
    </row>
    <row r="189" spans="1:25" ht="12.75">
      <c r="A189" s="19"/>
      <c r="B189" s="25"/>
      <c r="C189" s="15"/>
      <c r="D189" s="46"/>
      <c r="E189" s="46"/>
      <c r="F189" s="38"/>
      <c r="G189" s="38"/>
      <c r="H189" s="38"/>
      <c r="I189" s="80"/>
      <c r="J189" s="38"/>
      <c r="K189" s="46"/>
      <c r="L189" s="39"/>
      <c r="M189" s="39"/>
      <c r="N189" s="15"/>
      <c r="O189" s="15"/>
      <c r="P189" s="15"/>
      <c r="Q189" s="17"/>
      <c r="R189" s="15"/>
      <c r="S189" s="15"/>
      <c r="T189" s="15"/>
      <c r="U189" s="15"/>
      <c r="V189" s="16"/>
      <c r="W189" s="16"/>
      <c r="X189" s="15"/>
      <c r="Y189" s="16"/>
    </row>
    <row r="190" spans="1:25" ht="12.75">
      <c r="A190" s="19"/>
      <c r="B190" s="25"/>
      <c r="C190" s="15"/>
      <c r="D190" s="46"/>
      <c r="E190" s="46"/>
      <c r="F190" s="38"/>
      <c r="G190" s="38"/>
      <c r="H190" s="38"/>
      <c r="I190" s="80"/>
      <c r="J190" s="38"/>
      <c r="K190" s="46"/>
      <c r="L190" s="39"/>
      <c r="M190" s="39"/>
      <c r="N190" s="15"/>
      <c r="O190" s="15"/>
      <c r="P190" s="15"/>
      <c r="Q190" s="17"/>
      <c r="R190" s="15"/>
      <c r="S190" s="15"/>
      <c r="T190" s="15"/>
      <c r="U190" s="15"/>
      <c r="V190" s="16"/>
      <c r="W190" s="16"/>
      <c r="X190" s="15"/>
      <c r="Y190" s="16"/>
    </row>
    <row r="191" spans="1:25" ht="12.75">
      <c r="A191" s="19"/>
      <c r="B191" s="25"/>
      <c r="C191" s="15"/>
      <c r="D191" s="46"/>
      <c r="E191" s="46"/>
      <c r="F191" s="38"/>
      <c r="G191" s="38"/>
      <c r="H191" s="38"/>
      <c r="I191" s="80"/>
      <c r="J191" s="38"/>
      <c r="K191" s="46"/>
      <c r="L191" s="39"/>
      <c r="M191" s="39"/>
      <c r="N191" s="15"/>
      <c r="O191" s="15"/>
      <c r="P191" s="15"/>
      <c r="Q191" s="17"/>
      <c r="R191" s="15"/>
      <c r="S191" s="15"/>
      <c r="T191" s="15"/>
      <c r="U191" s="15"/>
      <c r="V191" s="16"/>
      <c r="W191" s="16"/>
      <c r="X191" s="15"/>
      <c r="Y191" s="16"/>
    </row>
    <row r="192" spans="1:25" ht="12.75">
      <c r="A192" s="19"/>
      <c r="B192" s="25"/>
      <c r="C192" s="15"/>
      <c r="D192" s="46"/>
      <c r="E192" s="46"/>
      <c r="F192" s="38"/>
      <c r="G192" s="38"/>
      <c r="H192" s="38"/>
      <c r="I192" s="80"/>
      <c r="J192" s="38"/>
      <c r="K192" s="46"/>
      <c r="L192" s="39"/>
      <c r="M192" s="39"/>
      <c r="N192" s="15"/>
      <c r="O192" s="15"/>
      <c r="P192" s="15"/>
      <c r="Q192" s="17"/>
      <c r="R192" s="15"/>
      <c r="S192" s="15"/>
      <c r="T192" s="15"/>
      <c r="U192" s="15"/>
      <c r="V192" s="16"/>
      <c r="W192" s="16"/>
      <c r="X192" s="15"/>
      <c r="Y192" s="16"/>
    </row>
    <row r="193" spans="1:25" ht="12.75">
      <c r="A193" s="19"/>
      <c r="B193" s="25"/>
      <c r="C193" s="15"/>
      <c r="D193" s="46"/>
      <c r="E193" s="46"/>
      <c r="F193" s="38"/>
      <c r="G193" s="38"/>
      <c r="H193" s="38"/>
      <c r="I193" s="80"/>
      <c r="J193" s="38"/>
      <c r="K193" s="46"/>
      <c r="L193" s="39"/>
      <c r="M193" s="39"/>
      <c r="N193" s="15"/>
      <c r="O193" s="15"/>
      <c r="P193" s="15"/>
      <c r="Q193" s="17"/>
      <c r="R193" s="15"/>
      <c r="S193" s="15"/>
      <c r="T193" s="15"/>
      <c r="U193" s="15"/>
      <c r="V193" s="16"/>
      <c r="W193" s="16"/>
      <c r="X193" s="15"/>
      <c r="Y193" s="16"/>
    </row>
    <row r="194" spans="1:25" ht="12.75">
      <c r="A194" s="19"/>
      <c r="B194" s="25"/>
      <c r="C194" s="15"/>
      <c r="D194" s="46"/>
      <c r="E194" s="46"/>
      <c r="F194" s="38"/>
      <c r="G194" s="38"/>
      <c r="H194" s="38"/>
      <c r="I194" s="80"/>
      <c r="J194" s="38"/>
      <c r="K194" s="46"/>
      <c r="L194" s="39"/>
      <c r="M194" s="39"/>
      <c r="N194" s="15"/>
      <c r="O194" s="15"/>
      <c r="P194" s="15"/>
      <c r="Q194" s="17"/>
      <c r="R194" s="15"/>
      <c r="S194" s="15"/>
      <c r="T194" s="15"/>
      <c r="U194" s="15"/>
      <c r="V194" s="16"/>
      <c r="W194" s="16"/>
      <c r="X194" s="15"/>
      <c r="Y194" s="16"/>
    </row>
    <row r="195" spans="1:25" ht="12.75">
      <c r="A195" s="19"/>
      <c r="B195" s="25"/>
      <c r="C195" s="15"/>
      <c r="D195" s="46"/>
      <c r="E195" s="46"/>
      <c r="F195" s="38"/>
      <c r="G195" s="38"/>
      <c r="H195" s="38"/>
      <c r="I195" s="80"/>
      <c r="J195" s="38"/>
      <c r="K195" s="46"/>
      <c r="L195" s="39"/>
      <c r="M195" s="39"/>
      <c r="N195" s="15"/>
      <c r="O195" s="15"/>
      <c r="P195" s="15"/>
      <c r="Q195" s="17"/>
      <c r="R195" s="15"/>
      <c r="S195" s="15"/>
      <c r="T195" s="15"/>
      <c r="U195" s="15"/>
      <c r="V195" s="16"/>
      <c r="W195" s="16"/>
      <c r="X195" s="15"/>
      <c r="Y195" s="16"/>
    </row>
    <row r="196" spans="1:25" ht="12.75">
      <c r="A196" s="19"/>
      <c r="B196" s="25"/>
      <c r="C196" s="15"/>
      <c r="D196" s="46"/>
      <c r="E196" s="46"/>
      <c r="F196" s="38"/>
      <c r="G196" s="38"/>
      <c r="H196" s="38"/>
      <c r="I196" s="80"/>
      <c r="J196" s="38"/>
      <c r="K196" s="46"/>
      <c r="L196" s="39"/>
      <c r="M196" s="39"/>
      <c r="N196" s="15"/>
      <c r="O196" s="15"/>
      <c r="P196" s="15"/>
      <c r="Q196" s="17"/>
      <c r="R196" s="15"/>
      <c r="S196" s="15"/>
      <c r="T196" s="15"/>
      <c r="U196" s="15"/>
      <c r="V196" s="16"/>
      <c r="W196" s="16"/>
      <c r="X196" s="15"/>
      <c r="Y196" s="16"/>
    </row>
    <row r="197" spans="1:25" ht="12.75">
      <c r="A197" s="19"/>
      <c r="B197" s="25"/>
      <c r="C197" s="15"/>
      <c r="D197" s="46"/>
      <c r="E197" s="46"/>
      <c r="F197" s="38"/>
      <c r="G197" s="38"/>
      <c r="H197" s="38"/>
      <c r="I197" s="80"/>
      <c r="J197" s="38"/>
      <c r="K197" s="46"/>
      <c r="L197" s="39"/>
      <c r="M197" s="39"/>
      <c r="N197" s="15"/>
      <c r="O197" s="15"/>
      <c r="P197" s="15"/>
      <c r="Q197" s="17"/>
      <c r="R197" s="15"/>
      <c r="S197" s="15"/>
      <c r="T197" s="15"/>
      <c r="U197" s="15"/>
      <c r="V197" s="16"/>
      <c r="W197" s="16"/>
      <c r="X197" s="15"/>
      <c r="Y197" s="16"/>
    </row>
    <row r="198" spans="1:25" ht="12.75">
      <c r="A198" s="19"/>
      <c r="B198" s="33"/>
      <c r="C198" s="22"/>
      <c r="D198" s="41"/>
      <c r="E198" s="41"/>
      <c r="F198" s="40"/>
      <c r="G198" s="40"/>
      <c r="H198" s="40"/>
      <c r="I198" s="80"/>
      <c r="J198" s="38"/>
      <c r="K198" s="41"/>
      <c r="L198" s="41"/>
      <c r="M198" s="41"/>
      <c r="N198" s="15"/>
      <c r="O198" s="15"/>
      <c r="P198" s="15"/>
      <c r="Q198" s="17"/>
      <c r="R198" s="15"/>
      <c r="S198" s="15"/>
      <c r="T198" s="15"/>
      <c r="U198" s="15"/>
      <c r="V198" s="16"/>
      <c r="W198" s="16"/>
      <c r="X198" s="15"/>
      <c r="Y198" s="16"/>
    </row>
    <row r="199" spans="1:25" ht="12.75">
      <c r="A199" s="19"/>
      <c r="B199" s="34"/>
      <c r="C199" s="22"/>
      <c r="D199" s="41"/>
      <c r="E199" s="41"/>
      <c r="F199" s="40"/>
      <c r="G199" s="40"/>
      <c r="H199" s="40"/>
      <c r="I199" s="80"/>
      <c r="J199" s="38"/>
      <c r="K199" s="41"/>
      <c r="L199" s="41"/>
      <c r="M199" s="41"/>
      <c r="N199" s="15"/>
      <c r="O199" s="15"/>
      <c r="P199" s="15"/>
      <c r="Q199" s="17"/>
      <c r="R199" s="15"/>
      <c r="S199" s="15"/>
      <c r="T199" s="15"/>
      <c r="U199" s="15"/>
      <c r="V199" s="16"/>
      <c r="W199" s="16"/>
      <c r="X199" s="15"/>
      <c r="Y199" s="16"/>
    </row>
    <row r="200" spans="1:31" s="13" customFormat="1" ht="12.75">
      <c r="A200" s="19"/>
      <c r="B200" s="34"/>
      <c r="C200" s="22"/>
      <c r="D200" s="41"/>
      <c r="E200" s="41"/>
      <c r="F200" s="40"/>
      <c r="G200" s="40"/>
      <c r="H200" s="40"/>
      <c r="I200" s="80"/>
      <c r="J200" s="38"/>
      <c r="K200" s="41"/>
      <c r="L200" s="41"/>
      <c r="M200" s="41"/>
      <c r="N200" s="15"/>
      <c r="O200" s="15"/>
      <c r="P200" s="15"/>
      <c r="Q200" s="17"/>
      <c r="R200" s="15"/>
      <c r="S200" s="15"/>
      <c r="T200" s="15"/>
      <c r="U200" s="15"/>
      <c r="V200" s="16"/>
      <c r="W200" s="16"/>
      <c r="X200" s="15"/>
      <c r="Y200" s="16"/>
      <c r="AB200" s="9"/>
      <c r="AD200" s="9"/>
      <c r="AE200" s="9"/>
    </row>
    <row r="201" spans="1:31" s="13" customFormat="1" ht="12.75">
      <c r="A201" s="19"/>
      <c r="B201" s="34"/>
      <c r="C201" s="22"/>
      <c r="D201" s="41"/>
      <c r="E201" s="41"/>
      <c r="F201" s="40"/>
      <c r="G201" s="40"/>
      <c r="H201" s="40"/>
      <c r="I201" s="80"/>
      <c r="J201" s="38"/>
      <c r="K201" s="41"/>
      <c r="L201" s="41"/>
      <c r="M201" s="41"/>
      <c r="N201" s="15"/>
      <c r="O201" s="15"/>
      <c r="P201" s="15"/>
      <c r="Q201" s="17"/>
      <c r="R201" s="15"/>
      <c r="S201" s="15"/>
      <c r="T201" s="15"/>
      <c r="U201" s="15"/>
      <c r="V201" s="16"/>
      <c r="W201" s="16"/>
      <c r="X201" s="15"/>
      <c r="Y201" s="16"/>
      <c r="AA201" s="14"/>
      <c r="AB201" s="9"/>
      <c r="AD201" s="9"/>
      <c r="AE201" s="9"/>
    </row>
    <row r="202" spans="1:31" s="13" customFormat="1" ht="12.75">
      <c r="A202" s="19"/>
      <c r="B202" s="34"/>
      <c r="C202" s="22"/>
      <c r="D202" s="41"/>
      <c r="E202" s="41"/>
      <c r="F202" s="40"/>
      <c r="G202" s="40"/>
      <c r="H202" s="40"/>
      <c r="I202" s="80"/>
      <c r="J202" s="38"/>
      <c r="K202" s="41"/>
      <c r="L202" s="41"/>
      <c r="M202" s="41"/>
      <c r="N202" s="15"/>
      <c r="O202" s="15"/>
      <c r="P202" s="23"/>
      <c r="Q202" s="17"/>
      <c r="R202" s="22"/>
      <c r="S202" s="15"/>
      <c r="T202" s="15"/>
      <c r="U202" s="15"/>
      <c r="V202" s="16"/>
      <c r="W202" s="16"/>
      <c r="X202" s="15"/>
      <c r="Y202" s="16"/>
      <c r="AB202" s="9"/>
      <c r="AD202" s="9"/>
      <c r="AE202" s="9"/>
    </row>
    <row r="203" spans="1:31" s="13" customFormat="1" ht="12.75">
      <c r="A203" s="19"/>
      <c r="B203" s="34"/>
      <c r="C203" s="22"/>
      <c r="D203" s="41"/>
      <c r="E203" s="41"/>
      <c r="F203" s="40"/>
      <c r="G203" s="40"/>
      <c r="H203" s="40"/>
      <c r="I203" s="80"/>
      <c r="J203" s="38"/>
      <c r="K203" s="41"/>
      <c r="L203" s="41"/>
      <c r="M203" s="41"/>
      <c r="N203" s="15"/>
      <c r="O203" s="15"/>
      <c r="P203" s="15"/>
      <c r="Q203" s="17"/>
      <c r="R203" s="15"/>
      <c r="S203" s="15"/>
      <c r="T203" s="15"/>
      <c r="U203" s="15"/>
      <c r="V203" s="16"/>
      <c r="W203" s="16"/>
      <c r="X203" s="15"/>
      <c r="Y203" s="16"/>
      <c r="AB203" s="9"/>
      <c r="AD203" s="9"/>
      <c r="AE203" s="9"/>
    </row>
    <row r="204" spans="1:31" s="13" customFormat="1" ht="12.75">
      <c r="A204" s="19"/>
      <c r="B204" s="34"/>
      <c r="C204" s="22"/>
      <c r="D204" s="41"/>
      <c r="E204" s="41"/>
      <c r="F204" s="40"/>
      <c r="G204" s="40"/>
      <c r="H204" s="40"/>
      <c r="I204" s="80"/>
      <c r="J204" s="38"/>
      <c r="K204" s="41"/>
      <c r="L204" s="41"/>
      <c r="M204" s="41"/>
      <c r="N204" s="15"/>
      <c r="O204" s="15"/>
      <c r="P204" s="15"/>
      <c r="Q204" s="17"/>
      <c r="R204" s="15"/>
      <c r="S204" s="15"/>
      <c r="T204" s="15"/>
      <c r="U204" s="15"/>
      <c r="V204" s="16"/>
      <c r="W204" s="16"/>
      <c r="X204" s="15"/>
      <c r="Y204" s="16"/>
      <c r="AB204" s="9"/>
      <c r="AD204" s="9"/>
      <c r="AE204" s="9"/>
    </row>
    <row r="205" spans="1:31" s="13" customFormat="1" ht="12.75">
      <c r="A205" s="19"/>
      <c r="B205" s="34"/>
      <c r="C205" s="22"/>
      <c r="D205" s="41"/>
      <c r="E205" s="41"/>
      <c r="F205" s="40"/>
      <c r="G205" s="40"/>
      <c r="H205" s="40"/>
      <c r="I205" s="80"/>
      <c r="J205" s="38"/>
      <c r="K205" s="41"/>
      <c r="L205" s="41"/>
      <c r="M205" s="41"/>
      <c r="N205" s="15"/>
      <c r="O205" s="15"/>
      <c r="P205" s="15"/>
      <c r="Q205" s="17"/>
      <c r="R205" s="15"/>
      <c r="S205" s="15"/>
      <c r="T205" s="15"/>
      <c r="U205" s="15"/>
      <c r="V205" s="16"/>
      <c r="W205" s="16"/>
      <c r="X205" s="15"/>
      <c r="Y205" s="16"/>
      <c r="AB205" s="9"/>
      <c r="AD205" s="9"/>
      <c r="AE205" s="9"/>
    </row>
    <row r="206" spans="1:31" s="13" customFormat="1" ht="12.75">
      <c r="A206" s="19"/>
      <c r="B206" s="34"/>
      <c r="C206" s="22"/>
      <c r="D206" s="41"/>
      <c r="E206" s="41"/>
      <c r="F206" s="40"/>
      <c r="G206" s="40"/>
      <c r="H206" s="40"/>
      <c r="I206" s="80"/>
      <c r="J206" s="38"/>
      <c r="K206" s="41"/>
      <c r="L206" s="41"/>
      <c r="M206" s="41"/>
      <c r="N206" s="15"/>
      <c r="O206" s="15"/>
      <c r="P206" s="15"/>
      <c r="Q206" s="17"/>
      <c r="R206" s="15"/>
      <c r="S206" s="15"/>
      <c r="T206" s="15"/>
      <c r="U206" s="15"/>
      <c r="V206" s="16"/>
      <c r="W206" s="16"/>
      <c r="X206" s="15"/>
      <c r="Y206" s="16"/>
      <c r="AB206" s="9"/>
      <c r="AD206" s="9"/>
      <c r="AE206" s="9"/>
    </row>
    <row r="207" spans="1:31" s="13" customFormat="1" ht="12.75">
      <c r="A207" s="19"/>
      <c r="B207" s="34"/>
      <c r="C207" s="22"/>
      <c r="D207" s="41"/>
      <c r="E207" s="41"/>
      <c r="F207" s="40"/>
      <c r="G207" s="40"/>
      <c r="H207" s="40"/>
      <c r="I207" s="80"/>
      <c r="J207" s="38"/>
      <c r="K207" s="41"/>
      <c r="L207" s="41"/>
      <c r="M207" s="41"/>
      <c r="N207" s="15"/>
      <c r="O207" s="15"/>
      <c r="P207" s="15"/>
      <c r="Q207" s="17"/>
      <c r="R207" s="15"/>
      <c r="S207" s="15"/>
      <c r="T207" s="15"/>
      <c r="U207" s="15"/>
      <c r="V207" s="16"/>
      <c r="W207" s="16"/>
      <c r="X207" s="15"/>
      <c r="Y207" s="16"/>
      <c r="AB207" s="9"/>
      <c r="AD207" s="9"/>
      <c r="AE207" s="9"/>
    </row>
    <row r="208" spans="1:31" s="13" customFormat="1" ht="12.75">
      <c r="A208" s="19"/>
      <c r="B208" s="34"/>
      <c r="C208" s="22"/>
      <c r="D208" s="41"/>
      <c r="E208" s="41"/>
      <c r="F208" s="40"/>
      <c r="G208" s="40"/>
      <c r="H208" s="40"/>
      <c r="I208" s="80"/>
      <c r="J208" s="38"/>
      <c r="K208" s="41"/>
      <c r="L208" s="41"/>
      <c r="M208" s="41"/>
      <c r="N208" s="15"/>
      <c r="O208" s="15"/>
      <c r="P208" s="15"/>
      <c r="Q208" s="17"/>
      <c r="R208" s="15"/>
      <c r="S208" s="15"/>
      <c r="T208" s="15"/>
      <c r="U208" s="15"/>
      <c r="V208" s="16"/>
      <c r="W208" s="16"/>
      <c r="X208" s="15"/>
      <c r="Y208" s="16"/>
      <c r="AB208" s="9"/>
      <c r="AD208" s="9"/>
      <c r="AE208" s="9"/>
    </row>
    <row r="209" spans="1:31" s="13" customFormat="1" ht="12.75">
      <c r="A209" s="19"/>
      <c r="B209" s="34"/>
      <c r="C209" s="22"/>
      <c r="D209" s="41"/>
      <c r="E209" s="41"/>
      <c r="F209" s="40"/>
      <c r="G209" s="40"/>
      <c r="H209" s="40"/>
      <c r="I209" s="80"/>
      <c r="J209" s="38"/>
      <c r="K209" s="41"/>
      <c r="L209" s="41"/>
      <c r="M209" s="41"/>
      <c r="N209" s="15"/>
      <c r="O209" s="15"/>
      <c r="P209" s="15"/>
      <c r="Q209" s="17"/>
      <c r="R209" s="15"/>
      <c r="S209" s="15"/>
      <c r="T209" s="15"/>
      <c r="U209" s="15"/>
      <c r="V209" s="16"/>
      <c r="W209" s="16"/>
      <c r="X209" s="15"/>
      <c r="Y209" s="16"/>
      <c r="AB209" s="9"/>
      <c r="AD209" s="9"/>
      <c r="AE209" s="9"/>
    </row>
    <row r="210" spans="1:31" s="13" customFormat="1" ht="12.75">
      <c r="A210" s="19"/>
      <c r="B210" s="34"/>
      <c r="C210" s="22"/>
      <c r="D210" s="41"/>
      <c r="E210" s="41"/>
      <c r="F210" s="40"/>
      <c r="G210" s="40"/>
      <c r="H210" s="40"/>
      <c r="I210" s="80"/>
      <c r="J210" s="38"/>
      <c r="K210" s="41"/>
      <c r="L210" s="41"/>
      <c r="M210" s="41"/>
      <c r="N210" s="15"/>
      <c r="O210" s="15"/>
      <c r="P210" s="15"/>
      <c r="Q210" s="17"/>
      <c r="R210" s="15"/>
      <c r="S210" s="15"/>
      <c r="T210" s="15"/>
      <c r="U210" s="15"/>
      <c r="V210" s="16"/>
      <c r="W210" s="16"/>
      <c r="X210" s="15"/>
      <c r="Y210" s="16"/>
      <c r="AB210" s="9"/>
      <c r="AD210" s="9"/>
      <c r="AE210" s="9"/>
    </row>
    <row r="211" spans="1:31" s="13" customFormat="1" ht="12.75">
      <c r="A211" s="19"/>
      <c r="B211" s="45"/>
      <c r="C211" s="44"/>
      <c r="D211" s="44"/>
      <c r="E211" s="24"/>
      <c r="F211" s="43"/>
      <c r="G211" s="43"/>
      <c r="H211" s="43"/>
      <c r="I211" s="80"/>
      <c r="J211" s="47"/>
      <c r="K211" s="24"/>
      <c r="L211" s="44"/>
      <c r="M211" s="44"/>
      <c r="N211" s="15"/>
      <c r="Q211" s="17"/>
      <c r="V211" s="14"/>
      <c r="W211" s="14"/>
      <c r="Y211" s="14"/>
      <c r="AB211" s="9"/>
      <c r="AD211" s="9"/>
      <c r="AE211" s="9"/>
    </row>
    <row r="212" spans="1:31" s="13" customFormat="1" ht="12.75">
      <c r="A212" s="19"/>
      <c r="B212" s="43"/>
      <c r="C212" s="44"/>
      <c r="D212" s="44"/>
      <c r="E212" s="24"/>
      <c r="F212" s="43"/>
      <c r="G212" s="43"/>
      <c r="H212" s="43"/>
      <c r="I212" s="80"/>
      <c r="J212" s="27"/>
      <c r="K212" s="24"/>
      <c r="L212" s="44"/>
      <c r="M212" s="44"/>
      <c r="N212" s="15"/>
      <c r="Q212" s="17"/>
      <c r="V212" s="14"/>
      <c r="W212" s="14"/>
      <c r="Y212" s="14"/>
      <c r="AB212" s="9"/>
      <c r="AD212" s="9"/>
      <c r="AE212" s="9"/>
    </row>
    <row r="213" spans="1:25" ht="12.75">
      <c r="A213" s="19"/>
      <c r="B213" s="43"/>
      <c r="C213" s="44"/>
      <c r="D213" s="44"/>
      <c r="E213" s="24"/>
      <c r="F213" s="43"/>
      <c r="G213" s="26"/>
      <c r="H213" s="26"/>
      <c r="I213" s="80"/>
      <c r="J213" s="47"/>
      <c r="K213" s="24"/>
      <c r="L213" s="44"/>
      <c r="M213" s="44"/>
      <c r="N213" s="15"/>
      <c r="O213" s="13"/>
      <c r="P213" s="13"/>
      <c r="Q213" s="17"/>
      <c r="R213" s="13"/>
      <c r="S213" s="13"/>
      <c r="T213" s="13"/>
      <c r="U213" s="13"/>
      <c r="V213" s="14"/>
      <c r="W213" s="14"/>
      <c r="X213" s="13"/>
      <c r="Y213" s="14"/>
    </row>
    <row r="214" spans="1:25" ht="12.75">
      <c r="A214" s="19"/>
      <c r="B214" s="43"/>
      <c r="C214" s="44"/>
      <c r="D214" s="28"/>
      <c r="E214" s="24"/>
      <c r="F214" s="43"/>
      <c r="G214" s="25"/>
      <c r="H214" s="25"/>
      <c r="I214" s="80"/>
      <c r="J214" s="27"/>
      <c r="K214" s="24"/>
      <c r="L214" s="44"/>
      <c r="M214" s="44"/>
      <c r="N214" s="15"/>
      <c r="O214" s="15"/>
      <c r="P214" s="15"/>
      <c r="Q214" s="17"/>
      <c r="R214" s="15"/>
      <c r="S214" s="15"/>
      <c r="T214" s="15"/>
      <c r="U214" s="15"/>
      <c r="V214" s="16"/>
      <c r="W214" s="16"/>
      <c r="X214" s="15"/>
      <c r="Y214" s="16"/>
    </row>
    <row r="215" spans="1:25" ht="12.75">
      <c r="A215" s="19"/>
      <c r="B215" s="43"/>
      <c r="C215" s="44"/>
      <c r="D215" s="28"/>
      <c r="E215" s="24"/>
      <c r="F215" s="43"/>
      <c r="G215" s="25"/>
      <c r="H215" s="25"/>
      <c r="I215" s="80"/>
      <c r="J215" s="47"/>
      <c r="K215" s="24"/>
      <c r="L215" s="44"/>
      <c r="M215" s="44"/>
      <c r="N215" s="15"/>
      <c r="O215" s="15"/>
      <c r="P215" s="15"/>
      <c r="Q215" s="17"/>
      <c r="R215" s="15"/>
      <c r="S215" s="15"/>
      <c r="T215" s="15"/>
      <c r="U215" s="15"/>
      <c r="V215" s="16"/>
      <c r="W215" s="16"/>
      <c r="X215" s="15"/>
      <c r="Y215" s="16"/>
    </row>
    <row r="216" spans="1:25" ht="12.75">
      <c r="A216" s="19"/>
      <c r="B216" s="43"/>
      <c r="C216" s="44"/>
      <c r="D216" s="28"/>
      <c r="E216" s="24"/>
      <c r="F216" s="43"/>
      <c r="G216" s="25"/>
      <c r="H216" s="25"/>
      <c r="I216" s="80"/>
      <c r="J216" s="47"/>
      <c r="K216" s="24"/>
      <c r="L216" s="44"/>
      <c r="M216" s="44"/>
      <c r="N216" s="15"/>
      <c r="O216" s="15"/>
      <c r="P216" s="15"/>
      <c r="Q216" s="17"/>
      <c r="R216" s="15"/>
      <c r="S216" s="15"/>
      <c r="T216" s="15"/>
      <c r="U216" s="15"/>
      <c r="V216" s="16"/>
      <c r="W216" s="16"/>
      <c r="X216" s="15"/>
      <c r="Y216" s="16"/>
    </row>
    <row r="217" spans="1:25" ht="12.75">
      <c r="A217" s="19"/>
      <c r="B217" s="43"/>
      <c r="C217" s="44"/>
      <c r="D217" s="28"/>
      <c r="E217" s="24"/>
      <c r="F217" s="43"/>
      <c r="G217" s="25"/>
      <c r="H217" s="25"/>
      <c r="I217" s="80"/>
      <c r="J217" s="27"/>
      <c r="K217" s="24"/>
      <c r="L217" s="44"/>
      <c r="M217" s="44"/>
      <c r="N217" s="15"/>
      <c r="O217" s="15"/>
      <c r="P217" s="15"/>
      <c r="Q217" s="17"/>
      <c r="R217" s="15"/>
      <c r="S217" s="15"/>
      <c r="T217" s="15"/>
      <c r="U217" s="15"/>
      <c r="V217" s="16"/>
      <c r="W217" s="16"/>
      <c r="X217" s="15"/>
      <c r="Y217" s="16"/>
    </row>
    <row r="218" spans="1:25" ht="12.75">
      <c r="A218" s="19"/>
      <c r="B218" s="43"/>
      <c r="C218" s="44"/>
      <c r="D218" s="28"/>
      <c r="E218" s="24"/>
      <c r="F218" s="43"/>
      <c r="G218" s="25"/>
      <c r="H218" s="25"/>
      <c r="I218" s="80"/>
      <c r="J218" s="47"/>
      <c r="K218" s="24"/>
      <c r="L218" s="44"/>
      <c r="M218" s="44"/>
      <c r="N218" s="15"/>
      <c r="O218" s="15"/>
      <c r="P218" s="15"/>
      <c r="Q218" s="17"/>
      <c r="R218" s="15"/>
      <c r="S218" s="15"/>
      <c r="T218" s="15"/>
      <c r="U218" s="15"/>
      <c r="V218" s="16"/>
      <c r="W218" s="16"/>
      <c r="X218" s="15"/>
      <c r="Y218" s="16"/>
    </row>
    <row r="219" spans="1:25" ht="12.75">
      <c r="A219" s="19"/>
      <c r="B219" s="43"/>
      <c r="C219" s="26"/>
      <c r="D219" s="28"/>
      <c r="E219" s="24"/>
      <c r="F219" s="26"/>
      <c r="G219" s="25"/>
      <c r="H219" s="25"/>
      <c r="I219" s="80"/>
      <c r="J219" s="47"/>
      <c r="K219" s="24"/>
      <c r="L219" s="13"/>
      <c r="M219" s="13"/>
      <c r="N219" s="15"/>
      <c r="O219" s="15"/>
      <c r="P219" s="15"/>
      <c r="Q219" s="17"/>
      <c r="R219" s="15"/>
      <c r="S219" s="15"/>
      <c r="T219" s="15"/>
      <c r="U219" s="15"/>
      <c r="V219" s="16"/>
      <c r="W219" s="16"/>
      <c r="X219" s="15"/>
      <c r="Y219" s="16"/>
    </row>
    <row r="220" spans="1:25" ht="12.75">
      <c r="A220" s="19"/>
      <c r="B220" s="43"/>
      <c r="C220" s="26"/>
      <c r="D220" s="28"/>
      <c r="E220" s="24"/>
      <c r="F220" s="26"/>
      <c r="G220" s="25"/>
      <c r="H220" s="25"/>
      <c r="I220" s="80"/>
      <c r="J220" s="27"/>
      <c r="K220" s="24"/>
      <c r="L220" s="44"/>
      <c r="M220" s="44"/>
      <c r="N220" s="15"/>
      <c r="O220" s="15"/>
      <c r="P220" s="15"/>
      <c r="Q220" s="17"/>
      <c r="R220" s="15"/>
      <c r="S220" s="15"/>
      <c r="T220" s="15"/>
      <c r="U220" s="15"/>
      <c r="V220" s="16"/>
      <c r="W220" s="16"/>
      <c r="X220" s="15"/>
      <c r="Y220" s="16"/>
    </row>
    <row r="221" spans="1:25" ht="12.75">
      <c r="A221" s="19"/>
      <c r="B221" s="43"/>
      <c r="C221" s="26"/>
      <c r="D221" s="28"/>
      <c r="E221" s="24"/>
      <c r="F221" s="26"/>
      <c r="G221" s="25"/>
      <c r="H221" s="25"/>
      <c r="I221" s="80"/>
      <c r="J221" s="47"/>
      <c r="K221" s="24"/>
      <c r="L221" s="44"/>
      <c r="M221" s="44"/>
      <c r="N221" s="15"/>
      <c r="O221" s="15"/>
      <c r="P221" s="15"/>
      <c r="Q221" s="17"/>
      <c r="R221" s="15"/>
      <c r="S221" s="15"/>
      <c r="T221" s="15"/>
      <c r="U221" s="15"/>
      <c r="V221" s="16"/>
      <c r="W221" s="16"/>
      <c r="X221" s="15"/>
      <c r="Y221" s="16"/>
    </row>
    <row r="222" spans="1:25" ht="12.75">
      <c r="A222" s="19"/>
      <c r="B222" s="43"/>
      <c r="C222" s="26"/>
      <c r="D222" s="28"/>
      <c r="E222" s="24"/>
      <c r="F222" s="26"/>
      <c r="G222" s="25"/>
      <c r="H222" s="25"/>
      <c r="I222" s="80"/>
      <c r="J222" s="47"/>
      <c r="K222" s="24"/>
      <c r="L222" s="44"/>
      <c r="M222" s="44"/>
      <c r="N222" s="15"/>
      <c r="O222" s="15"/>
      <c r="P222" s="15"/>
      <c r="Q222" s="17"/>
      <c r="R222" s="15"/>
      <c r="S222" s="15"/>
      <c r="T222" s="15"/>
      <c r="U222" s="15"/>
      <c r="V222" s="16"/>
      <c r="W222" s="16"/>
      <c r="X222" s="15"/>
      <c r="Y222" s="16"/>
    </row>
    <row r="223" spans="1:25" ht="12.75">
      <c r="A223" s="19"/>
      <c r="B223" s="43"/>
      <c r="C223" s="26"/>
      <c r="D223" s="28"/>
      <c r="E223" s="24"/>
      <c r="F223" s="26"/>
      <c r="G223" s="25"/>
      <c r="H223" s="25"/>
      <c r="I223" s="80"/>
      <c r="J223" s="47"/>
      <c r="K223" s="24"/>
      <c r="L223" s="13"/>
      <c r="M223" s="13"/>
      <c r="N223" s="15"/>
      <c r="O223" s="15"/>
      <c r="P223" s="15"/>
      <c r="Q223" s="17"/>
      <c r="R223" s="15"/>
      <c r="S223" s="15"/>
      <c r="T223" s="15"/>
      <c r="U223" s="15"/>
      <c r="V223" s="16"/>
      <c r="W223" s="16"/>
      <c r="X223" s="15"/>
      <c r="Y223" s="16"/>
    </row>
    <row r="224" spans="1:25" ht="12.75">
      <c r="A224" s="19"/>
      <c r="B224" s="43"/>
      <c r="C224" s="26"/>
      <c r="D224" s="28"/>
      <c r="E224" s="24"/>
      <c r="F224" s="26"/>
      <c r="G224" s="25"/>
      <c r="H224" s="25"/>
      <c r="I224" s="80"/>
      <c r="J224" s="27"/>
      <c r="K224" s="24"/>
      <c r="L224" s="13"/>
      <c r="M224" s="13"/>
      <c r="N224" s="15"/>
      <c r="O224" s="15"/>
      <c r="P224" s="15"/>
      <c r="Q224" s="17"/>
      <c r="R224" s="15"/>
      <c r="S224" s="15"/>
      <c r="T224" s="15"/>
      <c r="U224" s="15"/>
      <c r="V224" s="16"/>
      <c r="W224" s="16"/>
      <c r="X224" s="15"/>
      <c r="Y224" s="16"/>
    </row>
    <row r="225" spans="1:25" ht="12.75">
      <c r="A225" s="19"/>
      <c r="B225" s="43"/>
      <c r="C225" s="26"/>
      <c r="D225" s="28"/>
      <c r="E225" s="24"/>
      <c r="F225" s="26"/>
      <c r="G225" s="25"/>
      <c r="H225" s="25"/>
      <c r="I225" s="80"/>
      <c r="J225" s="27"/>
      <c r="K225" s="24"/>
      <c r="L225" s="13"/>
      <c r="M225" s="13"/>
      <c r="N225" s="15"/>
      <c r="O225" s="15"/>
      <c r="P225" s="15"/>
      <c r="Q225" s="17"/>
      <c r="R225" s="15"/>
      <c r="S225" s="15"/>
      <c r="T225" s="15"/>
      <c r="U225" s="15"/>
      <c r="V225" s="16"/>
      <c r="W225" s="16"/>
      <c r="X225" s="15"/>
      <c r="Y225" s="16"/>
    </row>
    <row r="226" spans="1:25" ht="12.75">
      <c r="A226" s="19"/>
      <c r="B226" s="43"/>
      <c r="C226" s="26"/>
      <c r="D226" s="28"/>
      <c r="E226" s="24"/>
      <c r="F226" s="26"/>
      <c r="G226" s="25"/>
      <c r="H226" s="25"/>
      <c r="I226" s="80"/>
      <c r="J226" s="47"/>
      <c r="K226" s="24"/>
      <c r="L226" s="13"/>
      <c r="M226" s="13"/>
      <c r="N226" s="15"/>
      <c r="O226" s="15"/>
      <c r="P226" s="15"/>
      <c r="Q226" s="17"/>
      <c r="R226" s="15"/>
      <c r="S226" s="15"/>
      <c r="T226" s="15"/>
      <c r="U226" s="15"/>
      <c r="V226" s="16"/>
      <c r="W226" s="16"/>
      <c r="X226" s="15"/>
      <c r="Y226" s="16"/>
    </row>
    <row r="227" spans="1:25" ht="12.75">
      <c r="A227" s="19"/>
      <c r="B227" s="43"/>
      <c r="C227" s="26"/>
      <c r="D227" s="28"/>
      <c r="E227" s="24"/>
      <c r="F227" s="26"/>
      <c r="G227" s="25"/>
      <c r="H227" s="25"/>
      <c r="I227" s="80"/>
      <c r="J227" s="47"/>
      <c r="K227" s="24"/>
      <c r="L227" s="13"/>
      <c r="M227" s="13"/>
      <c r="N227" s="15"/>
      <c r="O227" s="15"/>
      <c r="P227" s="15"/>
      <c r="Q227" s="17"/>
      <c r="R227" s="15"/>
      <c r="S227" s="15"/>
      <c r="T227" s="15"/>
      <c r="U227" s="15"/>
      <c r="V227" s="16"/>
      <c r="W227" s="16"/>
      <c r="X227" s="15"/>
      <c r="Y227" s="16"/>
    </row>
    <row r="228" spans="1:25" ht="12.75">
      <c r="A228" s="19"/>
      <c r="B228" s="43"/>
      <c r="C228" s="26"/>
      <c r="D228" s="28"/>
      <c r="E228" s="24"/>
      <c r="F228" s="26"/>
      <c r="G228" s="25"/>
      <c r="H228" s="25"/>
      <c r="I228" s="80"/>
      <c r="J228" s="47"/>
      <c r="K228" s="24"/>
      <c r="L228" s="13"/>
      <c r="M228" s="13"/>
      <c r="N228" s="15"/>
      <c r="O228" s="15"/>
      <c r="P228" s="15"/>
      <c r="Q228" s="17"/>
      <c r="R228" s="15"/>
      <c r="S228" s="15"/>
      <c r="T228" s="15"/>
      <c r="U228" s="15"/>
      <c r="V228" s="26"/>
      <c r="W228" s="16"/>
      <c r="X228" s="15"/>
      <c r="Y228" s="16"/>
    </row>
    <row r="229" spans="1:25" ht="12.75">
      <c r="A229" s="19"/>
      <c r="B229" s="43"/>
      <c r="C229" s="26"/>
      <c r="D229" s="28"/>
      <c r="E229" s="24"/>
      <c r="F229" s="26"/>
      <c r="G229" s="25"/>
      <c r="H229" s="25"/>
      <c r="I229" s="80"/>
      <c r="J229" s="27"/>
      <c r="K229" s="24"/>
      <c r="L229" s="13"/>
      <c r="M229" s="13"/>
      <c r="N229" s="15"/>
      <c r="O229" s="15"/>
      <c r="P229" s="15"/>
      <c r="Q229" s="17"/>
      <c r="R229" s="15"/>
      <c r="S229" s="15"/>
      <c r="T229" s="15"/>
      <c r="U229" s="15"/>
      <c r="V229" s="16"/>
      <c r="W229" s="16"/>
      <c r="X229" s="15"/>
      <c r="Y229" s="16"/>
    </row>
    <row r="230" spans="1:25" ht="12.75">
      <c r="A230" s="19"/>
      <c r="B230" s="43"/>
      <c r="C230" s="26"/>
      <c r="D230" s="28"/>
      <c r="E230" s="16"/>
      <c r="F230" s="26"/>
      <c r="G230" s="25"/>
      <c r="H230" s="25"/>
      <c r="I230" s="80"/>
      <c r="J230" s="47"/>
      <c r="K230" s="16"/>
      <c r="L230" s="13"/>
      <c r="M230" s="13"/>
      <c r="N230" s="15"/>
      <c r="O230" s="15"/>
      <c r="P230" s="15"/>
      <c r="Q230" s="17"/>
      <c r="R230" s="15"/>
      <c r="S230" s="15"/>
      <c r="T230" s="15"/>
      <c r="U230" s="15"/>
      <c r="V230" s="16"/>
      <c r="W230" s="16"/>
      <c r="X230" s="15"/>
      <c r="Y230" s="16"/>
    </row>
    <row r="231" spans="1:25" ht="12.75">
      <c r="A231" s="19"/>
      <c r="B231" s="43"/>
      <c r="C231" s="26"/>
      <c r="D231" s="28"/>
      <c r="E231" s="24"/>
      <c r="F231" s="26"/>
      <c r="G231" s="25"/>
      <c r="H231" s="25"/>
      <c r="I231" s="80"/>
      <c r="J231" s="47"/>
      <c r="K231" s="24"/>
      <c r="L231" s="13"/>
      <c r="M231" s="13"/>
      <c r="N231" s="15"/>
      <c r="O231" s="15"/>
      <c r="P231" s="15"/>
      <c r="Q231" s="17"/>
      <c r="S231" s="15"/>
      <c r="T231" s="15"/>
      <c r="U231" s="15"/>
      <c r="V231" s="16"/>
      <c r="W231" s="16"/>
      <c r="X231" s="15"/>
      <c r="Y231" s="16"/>
    </row>
    <row r="232" spans="1:25" ht="12.75">
      <c r="A232" s="19"/>
      <c r="B232" s="3"/>
      <c r="C232" s="26"/>
      <c r="D232" s="28"/>
      <c r="E232" s="24"/>
      <c r="F232" s="26"/>
      <c r="G232" s="25"/>
      <c r="H232" s="25"/>
      <c r="I232" s="80"/>
      <c r="J232" s="27"/>
      <c r="K232" s="24"/>
      <c r="L232" s="13"/>
      <c r="M232" s="13"/>
      <c r="N232" s="15"/>
      <c r="O232" s="15"/>
      <c r="P232" s="15"/>
      <c r="Q232" s="4"/>
      <c r="S232" s="15"/>
      <c r="T232" s="15"/>
      <c r="U232" s="15"/>
      <c r="V232" s="26"/>
      <c r="W232" s="16"/>
      <c r="X232" s="15"/>
      <c r="Y232" s="16"/>
    </row>
    <row r="233" spans="1:25" ht="12.75">
      <c r="A233" s="19"/>
      <c r="B233" s="38"/>
      <c r="C233" s="26"/>
      <c r="D233" s="165"/>
      <c r="E233" s="24"/>
      <c r="F233" s="26"/>
      <c r="G233" s="25"/>
      <c r="H233" s="25"/>
      <c r="I233" s="80"/>
      <c r="J233" s="27"/>
      <c r="K233" s="24"/>
      <c r="L233" s="13"/>
      <c r="M233" s="13"/>
      <c r="N233" s="15"/>
      <c r="O233" s="15"/>
      <c r="P233" s="15"/>
      <c r="Q233" s="4"/>
      <c r="S233" s="15"/>
      <c r="T233" s="15"/>
      <c r="U233" s="15"/>
      <c r="V233" s="16"/>
      <c r="W233" s="16"/>
      <c r="X233" s="15"/>
      <c r="Y233" s="16"/>
    </row>
    <row r="234" spans="1:25" ht="12.75">
      <c r="A234" s="18"/>
      <c r="B234" s="38"/>
      <c r="C234" s="26"/>
      <c r="D234" s="165"/>
      <c r="E234" s="24"/>
      <c r="F234" s="26"/>
      <c r="G234" s="25"/>
      <c r="H234" s="25"/>
      <c r="I234" s="80"/>
      <c r="J234" s="27"/>
      <c r="K234" s="24"/>
      <c r="L234" s="13"/>
      <c r="M234" s="13"/>
      <c r="N234" s="15"/>
      <c r="O234" s="15"/>
      <c r="P234" s="15"/>
      <c r="Q234" s="4"/>
      <c r="S234" s="15"/>
      <c r="T234" s="15"/>
      <c r="U234" s="15"/>
      <c r="V234" s="16"/>
      <c r="W234" s="16"/>
      <c r="X234" s="15"/>
      <c r="Y234" s="16"/>
    </row>
    <row r="235" spans="1:25" ht="12.75">
      <c r="A235" s="18"/>
      <c r="B235" s="38"/>
      <c r="C235" s="26"/>
      <c r="D235" s="165"/>
      <c r="E235" s="24"/>
      <c r="F235" s="26"/>
      <c r="G235" s="25"/>
      <c r="H235" s="25"/>
      <c r="I235" s="80"/>
      <c r="J235" s="27"/>
      <c r="K235" s="24"/>
      <c r="L235" s="13"/>
      <c r="M235" s="13"/>
      <c r="N235" s="15"/>
      <c r="O235" s="15"/>
      <c r="P235" s="15"/>
      <c r="Q235" s="4"/>
      <c r="S235" s="15"/>
      <c r="T235" s="15"/>
      <c r="U235" s="15"/>
      <c r="V235" s="16"/>
      <c r="W235" s="16"/>
      <c r="X235" s="15"/>
      <c r="Y235" s="16"/>
    </row>
    <row r="236" spans="1:25" ht="12.75">
      <c r="A236" s="18"/>
      <c r="B236" s="38"/>
      <c r="C236" s="26"/>
      <c r="D236" s="165"/>
      <c r="E236" s="24"/>
      <c r="F236" s="26"/>
      <c r="G236" s="25"/>
      <c r="H236" s="25"/>
      <c r="I236" s="80"/>
      <c r="J236" s="27"/>
      <c r="K236" s="24"/>
      <c r="L236" s="13"/>
      <c r="M236" s="13"/>
      <c r="N236" s="15"/>
      <c r="O236" s="15"/>
      <c r="P236" s="15"/>
      <c r="Q236" s="4"/>
      <c r="S236" s="15"/>
      <c r="T236" s="15"/>
      <c r="U236" s="15"/>
      <c r="V236" s="16"/>
      <c r="W236" s="16"/>
      <c r="X236" s="15"/>
      <c r="Y236" s="16"/>
    </row>
    <row r="237" spans="1:25" ht="12.75">
      <c r="A237" s="18"/>
      <c r="B237" s="38"/>
      <c r="C237" s="26"/>
      <c r="D237" s="165"/>
      <c r="E237" s="24"/>
      <c r="F237" s="26"/>
      <c r="G237" s="25"/>
      <c r="H237" s="25"/>
      <c r="I237" s="80"/>
      <c r="J237" s="27"/>
      <c r="K237" s="24"/>
      <c r="L237" s="13"/>
      <c r="M237" s="13"/>
      <c r="N237" s="15"/>
      <c r="O237" s="15"/>
      <c r="P237" s="15"/>
      <c r="Q237" s="4"/>
      <c r="S237" s="15"/>
      <c r="T237" s="15"/>
      <c r="U237" s="15"/>
      <c r="V237" s="16"/>
      <c r="W237" s="16"/>
      <c r="X237" s="15"/>
      <c r="Y237" s="16"/>
    </row>
    <row r="238" spans="1:25" ht="12.75">
      <c r="A238" s="18"/>
      <c r="B238" s="38"/>
      <c r="C238" s="26"/>
      <c r="D238" s="165"/>
      <c r="E238" s="24"/>
      <c r="F238" s="26"/>
      <c r="G238" s="25"/>
      <c r="H238" s="25"/>
      <c r="K238" s="24"/>
      <c r="L238" s="13"/>
      <c r="M238" s="13"/>
      <c r="N238" s="15"/>
      <c r="O238" s="15"/>
      <c r="P238" s="15"/>
      <c r="Q238" s="4"/>
      <c r="S238" s="15"/>
      <c r="T238" s="15"/>
      <c r="U238" s="15"/>
      <c r="V238" s="16"/>
      <c r="W238" s="16"/>
      <c r="X238" s="15"/>
      <c r="Y238" s="16"/>
    </row>
    <row r="239" spans="1:25" ht="12.75">
      <c r="A239" s="48"/>
      <c r="B239" s="38"/>
      <c r="C239" s="26"/>
      <c r="D239" s="165"/>
      <c r="E239" s="24"/>
      <c r="F239" s="26"/>
      <c r="G239" s="25"/>
      <c r="H239" s="25"/>
      <c r="I239" s="80"/>
      <c r="J239" s="27"/>
      <c r="K239" s="24"/>
      <c r="L239" s="13"/>
      <c r="M239" s="13"/>
      <c r="N239" s="15"/>
      <c r="O239" s="15"/>
      <c r="P239" s="15"/>
      <c r="Q239" s="4"/>
      <c r="S239" s="15"/>
      <c r="T239" s="15"/>
      <c r="U239" s="15"/>
      <c r="V239" s="16"/>
      <c r="W239" s="16"/>
      <c r="X239" s="15"/>
      <c r="Y239" s="16"/>
    </row>
    <row r="240" spans="1:25" ht="12.75">
      <c r="A240" s="48"/>
      <c r="B240" s="38"/>
      <c r="C240" s="26"/>
      <c r="D240" s="165"/>
      <c r="E240" s="24"/>
      <c r="F240" s="26"/>
      <c r="G240" s="25"/>
      <c r="H240" s="25"/>
      <c r="I240" s="80"/>
      <c r="J240" s="27"/>
      <c r="K240" s="24"/>
      <c r="L240" s="13"/>
      <c r="M240" s="13"/>
      <c r="N240" s="15"/>
      <c r="O240" s="15"/>
      <c r="P240" s="15"/>
      <c r="Q240" s="4"/>
      <c r="S240" s="15"/>
      <c r="T240" s="15"/>
      <c r="U240" s="15"/>
      <c r="V240" s="16"/>
      <c r="W240" s="16"/>
      <c r="X240" s="15"/>
      <c r="Y240" s="16"/>
    </row>
    <row r="241" spans="1:25" ht="12.75">
      <c r="A241" s="49"/>
      <c r="B241" s="38"/>
      <c r="C241" s="26"/>
      <c r="D241" s="165"/>
      <c r="E241" s="24"/>
      <c r="F241" s="26"/>
      <c r="I241" s="80"/>
      <c r="J241" s="27"/>
      <c r="K241" s="24"/>
      <c r="L241" s="13"/>
      <c r="M241" s="13"/>
      <c r="N241" s="15"/>
      <c r="O241" s="15"/>
      <c r="P241" s="15"/>
      <c r="Q241" s="4"/>
      <c r="S241" s="15"/>
      <c r="T241" s="15"/>
      <c r="U241" s="15"/>
      <c r="V241" s="16"/>
      <c r="W241" s="16"/>
      <c r="X241" s="15"/>
      <c r="Y241" s="16"/>
    </row>
    <row r="242" spans="1:25" ht="12.75">
      <c r="A242" s="49"/>
      <c r="B242" s="38"/>
      <c r="C242" s="26"/>
      <c r="D242" s="165"/>
      <c r="E242" s="24"/>
      <c r="F242" s="26"/>
      <c r="G242" s="25"/>
      <c r="H242" s="25"/>
      <c r="I242" s="80"/>
      <c r="J242" s="27"/>
      <c r="K242" s="24"/>
      <c r="L242" s="13"/>
      <c r="M242" s="13"/>
      <c r="N242" s="15"/>
      <c r="O242" s="15"/>
      <c r="P242" s="15"/>
      <c r="Q242" s="4"/>
      <c r="S242" s="15"/>
      <c r="T242" s="15"/>
      <c r="U242" s="15"/>
      <c r="V242" s="16"/>
      <c r="W242" s="16"/>
      <c r="X242" s="15"/>
      <c r="Y242" s="16"/>
    </row>
    <row r="243" spans="1:25" ht="12.75">
      <c r="A243" s="49"/>
      <c r="B243" s="38"/>
      <c r="C243" s="26"/>
      <c r="D243" s="165"/>
      <c r="E243" s="24"/>
      <c r="F243" s="26"/>
      <c r="G243" s="25"/>
      <c r="H243" s="25"/>
      <c r="I243" s="80"/>
      <c r="J243" s="27"/>
      <c r="K243" s="24"/>
      <c r="L243" s="13"/>
      <c r="M243" s="13"/>
      <c r="N243" s="15"/>
      <c r="O243" s="15"/>
      <c r="P243" s="15"/>
      <c r="Q243" s="4"/>
      <c r="R243" s="15"/>
      <c r="S243" s="15"/>
      <c r="T243" s="15"/>
      <c r="U243" s="15"/>
      <c r="V243" s="16"/>
      <c r="W243" s="16"/>
      <c r="X243" s="15"/>
      <c r="Y243" s="16"/>
    </row>
    <row r="244" spans="1:25" ht="12.75">
      <c r="A244" s="49"/>
      <c r="B244" s="38"/>
      <c r="C244" s="26"/>
      <c r="D244" s="165"/>
      <c r="E244" s="24"/>
      <c r="F244" s="26"/>
      <c r="G244" s="25"/>
      <c r="H244" s="25"/>
      <c r="I244" s="80"/>
      <c r="J244" s="27"/>
      <c r="K244" s="24"/>
      <c r="L244" s="13"/>
      <c r="M244" s="13"/>
      <c r="N244" s="15"/>
      <c r="O244" s="15"/>
      <c r="P244" s="15"/>
      <c r="Q244" s="4"/>
      <c r="R244" s="15"/>
      <c r="S244" s="15"/>
      <c r="T244" s="15"/>
      <c r="U244" s="15"/>
      <c r="V244" s="16"/>
      <c r="W244" s="16"/>
      <c r="X244" s="15"/>
      <c r="Y244" s="16"/>
    </row>
    <row r="245" spans="1:25" ht="12.75">
      <c r="A245" s="49"/>
      <c r="B245" s="38"/>
      <c r="C245" s="26"/>
      <c r="D245" s="165"/>
      <c r="E245" s="24"/>
      <c r="F245" s="26"/>
      <c r="G245" s="25"/>
      <c r="H245" s="25"/>
      <c r="I245" s="80"/>
      <c r="J245" s="27"/>
      <c r="K245" s="24"/>
      <c r="L245" s="13"/>
      <c r="M245" s="13"/>
      <c r="N245" s="15"/>
      <c r="O245" s="15"/>
      <c r="P245" s="15"/>
      <c r="Q245" s="4"/>
      <c r="R245" s="15"/>
      <c r="S245" s="15"/>
      <c r="T245" s="15"/>
      <c r="U245" s="15"/>
      <c r="V245" s="16"/>
      <c r="W245" s="16"/>
      <c r="X245" s="15"/>
      <c r="Y245" s="16"/>
    </row>
    <row r="246" spans="1:10" ht="12.75">
      <c r="A246" s="4"/>
      <c r="D246" s="28"/>
      <c r="J246" s="29"/>
    </row>
    <row r="247" spans="4:10" ht="12.75">
      <c r="D247" s="28"/>
      <c r="J247" s="29"/>
    </row>
    <row r="248" ht="12.75">
      <c r="J248" s="29"/>
    </row>
    <row r="249" ht="12.75">
      <c r="J249" s="29"/>
    </row>
    <row r="250" spans="1:25" ht="12.75">
      <c r="A250" s="36"/>
      <c r="B250" s="3"/>
      <c r="C250" s="3"/>
      <c r="D250" s="3"/>
      <c r="E250" s="3"/>
      <c r="F250" s="3"/>
      <c r="G250" s="3"/>
      <c r="H250" s="3"/>
      <c r="I250" s="83"/>
      <c r="J250" s="3"/>
      <c r="K250" s="3"/>
      <c r="L250" s="35"/>
      <c r="M250" s="35"/>
      <c r="N250" s="3"/>
      <c r="O250" s="36"/>
      <c r="P250" s="36"/>
      <c r="Q250" s="3"/>
      <c r="R250" s="36"/>
      <c r="S250" s="36"/>
      <c r="T250" s="36"/>
      <c r="U250" s="36"/>
      <c r="V250" s="36"/>
      <c r="W250" s="36"/>
      <c r="X250" s="36"/>
      <c r="Y250" s="3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3"/>
  <sheetViews>
    <sheetView zoomScale="91" zoomScaleNormal="91" zoomScalePageLayoutView="0" workbookViewId="0" topLeftCell="A1">
      <pane ySplit="1" topLeftCell="A32" activePane="bottomLeft" state="frozen"/>
      <selection pane="topLeft" activeCell="A1" sqref="A1"/>
      <selection pane="bottomLeft" activeCell="K56" sqref="K56"/>
    </sheetView>
  </sheetViews>
  <sheetFormatPr defaultColWidth="8.7109375" defaultRowHeight="12.75"/>
  <cols>
    <col min="1" max="1" width="9.28125" style="0" customWidth="1"/>
    <col min="2" max="3" width="5.28125" style="0" customWidth="1"/>
    <col min="4" max="4" width="28.8515625" style="0" customWidth="1"/>
    <col min="5" max="5" width="13.421875" style="75" customWidth="1"/>
    <col min="6" max="6" width="7.421875" style="0" customWidth="1"/>
    <col min="7" max="7" width="7.140625" style="0" customWidth="1"/>
    <col min="8" max="8" width="3.7109375" style="0" customWidth="1"/>
    <col min="9" max="9" width="9.28125" style="0" customWidth="1"/>
    <col min="10" max="10" width="11.00390625" style="0" customWidth="1"/>
    <col min="11" max="11" width="7.421875" style="0" customWidth="1"/>
    <col min="12" max="12" width="5.71093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9.7109375" style="0" customWidth="1"/>
    <col min="18" max="18" width="7.57421875" style="0" customWidth="1"/>
    <col min="19" max="19" width="6.57421875" style="0" customWidth="1"/>
    <col min="20" max="20" width="8.28125" style="0" customWidth="1"/>
    <col min="21" max="21" width="8.421875" style="0" customWidth="1"/>
    <col min="22" max="22" width="7.28125" style="0" customWidth="1"/>
    <col min="23" max="23" width="9.421875" style="0" customWidth="1"/>
    <col min="24" max="24" width="1.421875" style="0" customWidth="1"/>
    <col min="25" max="25" width="10.28125" style="0" customWidth="1"/>
    <col min="26" max="26" width="10.7109375" style="67" customWidth="1"/>
    <col min="27" max="27" width="8.7109375" style="0" customWidth="1"/>
    <col min="28" max="29" width="13.28125" style="0" bestFit="1" customWidth="1"/>
  </cols>
  <sheetData>
    <row r="1" spans="1:30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D1" s="37"/>
    </row>
    <row r="2" spans="1:255" s="52" customFormat="1" ht="12.75">
      <c r="A2" s="51" t="s">
        <v>51</v>
      </c>
      <c r="B2" s="25">
        <v>2010</v>
      </c>
      <c r="C2" s="25">
        <v>1</v>
      </c>
      <c r="D2" s="42" t="s">
        <v>195</v>
      </c>
      <c r="E2" s="38" t="s">
        <v>196</v>
      </c>
      <c r="F2" s="38" t="s">
        <v>197</v>
      </c>
      <c r="G2" s="38" t="s">
        <v>118</v>
      </c>
      <c r="H2" s="38" t="s">
        <v>69</v>
      </c>
      <c r="I2" s="80">
        <v>180</v>
      </c>
      <c r="J2" s="80">
        <v>0.044</v>
      </c>
      <c r="K2" s="80">
        <v>55</v>
      </c>
      <c r="L2" s="122">
        <v>1</v>
      </c>
      <c r="M2" s="47">
        <f>L2+0.55</f>
        <v>1.55</v>
      </c>
      <c r="N2" s="15">
        <v>4.5</v>
      </c>
      <c r="O2" s="25">
        <v>0</v>
      </c>
      <c r="P2" s="25">
        <v>50</v>
      </c>
      <c r="Q2" s="90">
        <f aca="true" t="shared" si="0" ref="Q2:Q17">100*N2/(P2-O2)</f>
        <v>9</v>
      </c>
      <c r="R2" s="15">
        <v>30</v>
      </c>
      <c r="S2" s="15">
        <v>1</v>
      </c>
      <c r="T2" s="25">
        <v>40</v>
      </c>
      <c r="U2" s="15">
        <v>7.5</v>
      </c>
      <c r="V2" s="15">
        <f>R2*S2</f>
        <v>30</v>
      </c>
      <c r="W2" s="54">
        <f aca="true" t="shared" si="1" ref="W2:W17">U2*V2</f>
        <v>225</v>
      </c>
      <c r="X2" s="74">
        <f aca="true" t="shared" si="2" ref="X2:X17">T2/1000</f>
        <v>0.04</v>
      </c>
      <c r="Y2" s="92">
        <f aca="true" t="shared" si="3" ref="Y2:Y17">W2*X2^2</f>
        <v>0.36000000000000004</v>
      </c>
      <c r="Z2" s="47" t="s">
        <v>50</v>
      </c>
      <c r="AA2" s="26"/>
      <c r="AB2" s="162"/>
      <c r="AC2" s="162"/>
      <c r="AD2" s="163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52" customFormat="1" ht="12.75">
      <c r="A3" s="51" t="s">
        <v>111</v>
      </c>
      <c r="B3" s="25">
        <v>2011</v>
      </c>
      <c r="C3" s="25">
        <v>6</v>
      </c>
      <c r="D3" s="42" t="s">
        <v>198</v>
      </c>
      <c r="E3" s="38" t="s">
        <v>199</v>
      </c>
      <c r="F3" s="38" t="s">
        <v>200</v>
      </c>
      <c r="G3" s="38" t="s">
        <v>59</v>
      </c>
      <c r="H3" s="38"/>
      <c r="I3" s="80">
        <v>180</v>
      </c>
      <c r="J3" s="80">
        <v>0.18</v>
      </c>
      <c r="K3" s="80">
        <v>5</v>
      </c>
      <c r="L3" s="122">
        <v>1</v>
      </c>
      <c r="M3" s="47">
        <f aca="true" t="shared" si="4" ref="M3:M43">L3+0.55</f>
        <v>1.55</v>
      </c>
      <c r="N3" s="15">
        <v>1.5</v>
      </c>
      <c r="O3" s="25">
        <v>0</v>
      </c>
      <c r="P3" s="25">
        <v>100</v>
      </c>
      <c r="Q3" s="90">
        <f t="shared" si="0"/>
        <v>1.5</v>
      </c>
      <c r="R3" s="15">
        <v>20</v>
      </c>
      <c r="S3" s="15">
        <v>1.2</v>
      </c>
      <c r="T3" s="25">
        <v>250</v>
      </c>
      <c r="U3" s="74">
        <v>0.0125</v>
      </c>
      <c r="V3" s="15">
        <f>R3*S3</f>
        <v>24</v>
      </c>
      <c r="W3" s="54">
        <f t="shared" si="1"/>
        <v>0.30000000000000004</v>
      </c>
      <c r="X3" s="74">
        <f t="shared" si="2"/>
        <v>0.25</v>
      </c>
      <c r="Y3" s="92">
        <f t="shared" si="3"/>
        <v>0.018750000000000003</v>
      </c>
      <c r="Z3" s="47">
        <v>0.625</v>
      </c>
      <c r="AA3" s="26"/>
      <c r="AB3" s="162"/>
      <c r="AC3" s="162"/>
      <c r="AD3" s="163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52" customFormat="1" ht="12.75">
      <c r="A4" s="51" t="s">
        <v>51</v>
      </c>
      <c r="B4" s="25">
        <v>2013</v>
      </c>
      <c r="C4" s="25">
        <v>2</v>
      </c>
      <c r="D4" s="42" t="s">
        <v>201</v>
      </c>
      <c r="E4" s="38" t="s">
        <v>202</v>
      </c>
      <c r="F4" s="38" t="s">
        <v>197</v>
      </c>
      <c r="G4" s="38" t="s">
        <v>63</v>
      </c>
      <c r="H4" s="38" t="s">
        <v>69</v>
      </c>
      <c r="I4" s="80">
        <v>180</v>
      </c>
      <c r="J4" s="80">
        <v>0.18</v>
      </c>
      <c r="K4" s="80">
        <v>101</v>
      </c>
      <c r="L4" s="25"/>
      <c r="M4" s="47"/>
      <c r="N4" s="47"/>
      <c r="O4" s="25">
        <v>-40</v>
      </c>
      <c r="P4" s="25">
        <v>85</v>
      </c>
      <c r="Q4" s="90"/>
      <c r="R4" s="15">
        <v>3970</v>
      </c>
      <c r="S4" s="15">
        <v>3.3</v>
      </c>
      <c r="T4" s="15">
        <v>0.1</v>
      </c>
      <c r="U4" s="25">
        <v>100</v>
      </c>
      <c r="V4" s="25">
        <f>R4*S4</f>
        <v>13101</v>
      </c>
      <c r="W4" s="54">
        <f t="shared" si="1"/>
        <v>1310100</v>
      </c>
      <c r="X4" s="74">
        <f t="shared" si="2"/>
        <v>0.0001</v>
      </c>
      <c r="Y4" s="92">
        <f t="shared" si="3"/>
        <v>0.013101</v>
      </c>
      <c r="Z4" s="47" t="s">
        <v>50</v>
      </c>
      <c r="AA4" s="26"/>
      <c r="AB4" s="162"/>
      <c r="AC4" s="162"/>
      <c r="AD4" s="163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52" customFormat="1" ht="12.75">
      <c r="A5" s="51" t="s">
        <v>51</v>
      </c>
      <c r="B5" s="25">
        <v>2014</v>
      </c>
      <c r="C5" s="25">
        <v>8</v>
      </c>
      <c r="D5" s="42" t="s">
        <v>203</v>
      </c>
      <c r="E5" s="38" t="s">
        <v>204</v>
      </c>
      <c r="F5" s="38" t="s">
        <v>197</v>
      </c>
      <c r="G5" s="38" t="s">
        <v>118</v>
      </c>
      <c r="H5" s="38" t="s">
        <v>69</v>
      </c>
      <c r="I5" s="80">
        <v>180</v>
      </c>
      <c r="J5" s="80">
        <v>0.09</v>
      </c>
      <c r="K5" s="80">
        <v>6</v>
      </c>
      <c r="L5" s="25">
        <v>2</v>
      </c>
      <c r="M5" s="47">
        <f t="shared" si="4"/>
        <v>2.55</v>
      </c>
      <c r="N5" s="47">
        <v>2.9</v>
      </c>
      <c r="O5" s="25">
        <v>0</v>
      </c>
      <c r="P5" s="25">
        <v>100</v>
      </c>
      <c r="Q5" s="90">
        <f t="shared" si="0"/>
        <v>2.9</v>
      </c>
      <c r="R5" s="15"/>
      <c r="S5" s="15">
        <v>1.2</v>
      </c>
      <c r="T5" s="25">
        <v>300</v>
      </c>
      <c r="U5" s="47">
        <v>31.25</v>
      </c>
      <c r="V5" s="100">
        <v>0.071</v>
      </c>
      <c r="W5" s="54">
        <f t="shared" si="1"/>
        <v>2.21875</v>
      </c>
      <c r="X5" s="74">
        <f t="shared" si="2"/>
        <v>0.3</v>
      </c>
      <c r="Y5" s="92">
        <f t="shared" si="3"/>
        <v>0.1996875</v>
      </c>
      <c r="Z5" s="47">
        <v>14.125</v>
      </c>
      <c r="AA5" s="26"/>
      <c r="AB5" s="162"/>
      <c r="AC5" s="162"/>
      <c r="AD5" s="163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30" s="64" customFormat="1" ht="12.75">
      <c r="A6" s="51" t="s">
        <v>60</v>
      </c>
      <c r="B6" s="25">
        <v>2013</v>
      </c>
      <c r="C6" s="25">
        <v>9</v>
      </c>
      <c r="D6" s="42" t="s">
        <v>205</v>
      </c>
      <c r="E6" s="38" t="s">
        <v>206</v>
      </c>
      <c r="F6" s="38" t="s">
        <v>207</v>
      </c>
      <c r="G6" s="38" t="s">
        <v>55</v>
      </c>
      <c r="H6" s="38"/>
      <c r="I6" s="80">
        <v>180</v>
      </c>
      <c r="J6" s="80">
        <v>0.35</v>
      </c>
      <c r="K6" s="80">
        <v>16</v>
      </c>
      <c r="L6" s="25">
        <v>3</v>
      </c>
      <c r="M6" s="47">
        <f t="shared" si="4"/>
        <v>3.55</v>
      </c>
      <c r="N6" s="15">
        <v>0.3</v>
      </c>
      <c r="O6" s="25">
        <v>-40</v>
      </c>
      <c r="P6" s="25">
        <v>85</v>
      </c>
      <c r="Q6" s="90">
        <f t="shared" si="0"/>
        <v>0.24</v>
      </c>
      <c r="R6" s="15"/>
      <c r="S6" s="15">
        <v>1.8</v>
      </c>
      <c r="T6" s="25">
        <v>6</v>
      </c>
      <c r="U6" s="25">
        <v>100</v>
      </c>
      <c r="V6" s="15">
        <v>36</v>
      </c>
      <c r="W6" s="54">
        <f t="shared" si="1"/>
        <v>3600</v>
      </c>
      <c r="X6" s="74">
        <f t="shared" si="2"/>
        <v>0.006</v>
      </c>
      <c r="Y6" s="92">
        <f t="shared" si="3"/>
        <v>0.1296</v>
      </c>
      <c r="Z6" s="47" t="s">
        <v>50</v>
      </c>
      <c r="AB6" s="76"/>
      <c r="AC6" s="76"/>
      <c r="AD6" s="77"/>
    </row>
    <row r="7" spans="1:30" s="64" customFormat="1" ht="12.75">
      <c r="A7" s="51" t="s">
        <v>60</v>
      </c>
      <c r="B7" s="25">
        <v>2013</v>
      </c>
      <c r="C7" s="25">
        <v>9</v>
      </c>
      <c r="D7" s="42" t="s">
        <v>205</v>
      </c>
      <c r="E7" s="38" t="s">
        <v>206</v>
      </c>
      <c r="F7" s="38" t="s">
        <v>207</v>
      </c>
      <c r="G7" s="38" t="s">
        <v>55</v>
      </c>
      <c r="H7" s="38"/>
      <c r="I7" s="80">
        <v>180</v>
      </c>
      <c r="J7" s="80">
        <v>0.35</v>
      </c>
      <c r="K7" s="80">
        <v>16</v>
      </c>
      <c r="L7" s="25">
        <v>6</v>
      </c>
      <c r="M7" s="47"/>
      <c r="N7" s="15">
        <v>0.3</v>
      </c>
      <c r="O7" s="25">
        <v>-40</v>
      </c>
      <c r="P7" s="25">
        <v>85</v>
      </c>
      <c r="Q7" s="90">
        <f t="shared" si="0"/>
        <v>0.24</v>
      </c>
      <c r="R7" s="15"/>
      <c r="S7" s="15">
        <v>1.8</v>
      </c>
      <c r="T7" s="25">
        <v>3</v>
      </c>
      <c r="U7" s="25">
        <v>100</v>
      </c>
      <c r="V7" s="15">
        <v>36</v>
      </c>
      <c r="W7" s="54">
        <f t="shared" si="1"/>
        <v>3600</v>
      </c>
      <c r="X7" s="74">
        <f t="shared" si="2"/>
        <v>0.003</v>
      </c>
      <c r="Y7" s="92">
        <f t="shared" si="3"/>
        <v>0.0324</v>
      </c>
      <c r="Z7" s="47" t="s">
        <v>50</v>
      </c>
      <c r="AB7" s="76"/>
      <c r="AC7" s="76"/>
      <c r="AD7" s="77"/>
    </row>
    <row r="8" spans="1:255" s="64" customFormat="1" ht="12.75">
      <c r="A8" s="39" t="s">
        <v>155</v>
      </c>
      <c r="B8" s="25">
        <v>2013</v>
      </c>
      <c r="C8" s="25">
        <v>9</v>
      </c>
      <c r="D8" s="39" t="s">
        <v>208</v>
      </c>
      <c r="E8" s="38" t="s">
        <v>209</v>
      </c>
      <c r="F8" s="38" t="s">
        <v>197</v>
      </c>
      <c r="G8" s="38" t="s">
        <v>105</v>
      </c>
      <c r="H8" s="39"/>
      <c r="I8" s="80">
        <v>90</v>
      </c>
      <c r="J8" s="80">
        <v>0.18</v>
      </c>
      <c r="K8" s="80">
        <v>5</v>
      </c>
      <c r="L8" s="25">
        <v>2</v>
      </c>
      <c r="M8" s="47">
        <f t="shared" si="4"/>
        <v>2.55</v>
      </c>
      <c r="N8" s="15">
        <v>1.4</v>
      </c>
      <c r="O8" s="25">
        <v>-40</v>
      </c>
      <c r="P8" s="25">
        <v>125</v>
      </c>
      <c r="Q8" s="90">
        <f t="shared" si="0"/>
        <v>0.8484848484848485</v>
      </c>
      <c r="R8" s="15">
        <v>13.1</v>
      </c>
      <c r="S8" s="15">
        <v>0.9</v>
      </c>
      <c r="T8" s="25">
        <v>850</v>
      </c>
      <c r="U8" s="80">
        <v>0.2</v>
      </c>
      <c r="V8" s="15">
        <f>R8*S8</f>
        <v>11.79</v>
      </c>
      <c r="W8" s="54">
        <f t="shared" si="1"/>
        <v>2.358</v>
      </c>
      <c r="X8" s="74">
        <f t="shared" si="2"/>
        <v>0.85</v>
      </c>
      <c r="Y8" s="92">
        <f t="shared" si="3"/>
        <v>1.703655</v>
      </c>
      <c r="Z8" s="47">
        <v>4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s="52" customFormat="1" ht="12.75">
      <c r="A9" s="51" t="s">
        <v>60</v>
      </c>
      <c r="B9" s="25">
        <v>2014</v>
      </c>
      <c r="C9" s="25">
        <v>9</v>
      </c>
      <c r="D9" s="42" t="s">
        <v>210</v>
      </c>
      <c r="E9" s="38" t="s">
        <v>211</v>
      </c>
      <c r="F9" s="38" t="s">
        <v>207</v>
      </c>
      <c r="G9" s="38" t="s">
        <v>118</v>
      </c>
      <c r="H9" s="38"/>
      <c r="I9" s="80">
        <v>180</v>
      </c>
      <c r="J9" s="80">
        <v>0.09</v>
      </c>
      <c r="K9" s="80">
        <v>15</v>
      </c>
      <c r="L9" s="25">
        <v>3</v>
      </c>
      <c r="M9" s="47">
        <f t="shared" si="4"/>
        <v>3.55</v>
      </c>
      <c r="N9" s="15">
        <v>0.3</v>
      </c>
      <c r="O9" s="25">
        <v>-40</v>
      </c>
      <c r="P9" s="25">
        <v>85</v>
      </c>
      <c r="Q9" s="90">
        <f t="shared" si="0"/>
        <v>0.24</v>
      </c>
      <c r="R9" s="15"/>
      <c r="S9" s="15" t="s">
        <v>212</v>
      </c>
      <c r="T9" s="25">
        <v>2.8</v>
      </c>
      <c r="U9" s="25">
        <v>32</v>
      </c>
      <c r="V9" s="15">
        <v>31</v>
      </c>
      <c r="W9" s="54">
        <f t="shared" si="1"/>
        <v>992</v>
      </c>
      <c r="X9" s="74">
        <f t="shared" si="2"/>
        <v>0.0028</v>
      </c>
      <c r="Y9" s="92">
        <f t="shared" si="3"/>
        <v>0.007777279999999999</v>
      </c>
      <c r="Z9" s="47">
        <v>0.4</v>
      </c>
      <c r="AA9" s="26"/>
      <c r="AB9" s="162"/>
      <c r="AC9" s="162"/>
      <c r="AD9" s="163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64" customFormat="1" ht="12.75">
      <c r="A10" s="39" t="s">
        <v>51</v>
      </c>
      <c r="B10" s="25">
        <v>2015</v>
      </c>
      <c r="C10" s="25">
        <v>12</v>
      </c>
      <c r="D10" s="39" t="s">
        <v>213</v>
      </c>
      <c r="E10" s="38" t="s">
        <v>214</v>
      </c>
      <c r="F10" s="38" t="s">
        <v>215</v>
      </c>
      <c r="G10" s="38" t="s">
        <v>63</v>
      </c>
      <c r="H10" s="39"/>
      <c r="I10" s="80">
        <v>180</v>
      </c>
      <c r="J10" s="80">
        <v>0.43</v>
      </c>
      <c r="K10" s="80">
        <v>14</v>
      </c>
      <c r="L10" s="122">
        <v>1</v>
      </c>
      <c r="M10" s="47">
        <f t="shared" si="4"/>
        <v>1.55</v>
      </c>
      <c r="N10" s="47">
        <v>2</v>
      </c>
      <c r="O10" s="25">
        <v>-45</v>
      </c>
      <c r="P10" s="25">
        <v>125</v>
      </c>
      <c r="Q10" s="124">
        <f t="shared" si="0"/>
        <v>1.1764705882352942</v>
      </c>
      <c r="R10" s="15">
        <v>43</v>
      </c>
      <c r="S10" s="15">
        <v>1.5</v>
      </c>
      <c r="T10" s="25">
        <v>10</v>
      </c>
      <c r="U10" s="15">
        <v>0.1</v>
      </c>
      <c r="V10" s="15">
        <f>R10*S10</f>
        <v>64.5</v>
      </c>
      <c r="W10" s="54">
        <f t="shared" si="1"/>
        <v>6.45</v>
      </c>
      <c r="X10" s="74">
        <f t="shared" si="2"/>
        <v>0.01</v>
      </c>
      <c r="Y10" s="92">
        <f t="shared" si="3"/>
        <v>0.0006450000000000001</v>
      </c>
      <c r="Z10" s="47">
        <v>0.4</v>
      </c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7" s="6" customFormat="1" ht="12.75">
      <c r="A11" s="39" t="s">
        <v>111</v>
      </c>
      <c r="B11" s="25">
        <v>2014</v>
      </c>
      <c r="C11" s="25">
        <v>6</v>
      </c>
      <c r="D11" s="39" t="s">
        <v>216</v>
      </c>
      <c r="E11" s="38" t="s">
        <v>217</v>
      </c>
      <c r="F11" s="38" t="s">
        <v>197</v>
      </c>
      <c r="G11" s="38" t="s">
        <v>105</v>
      </c>
      <c r="H11" s="39" t="s">
        <v>69</v>
      </c>
      <c r="I11" s="82">
        <v>16</v>
      </c>
      <c r="J11" s="80">
        <v>0.015</v>
      </c>
      <c r="K11" s="80">
        <v>52</v>
      </c>
      <c r="L11" s="25">
        <v>2</v>
      </c>
      <c r="M11" s="47">
        <f t="shared" si="4"/>
        <v>2.55</v>
      </c>
      <c r="N11" s="78">
        <v>2</v>
      </c>
      <c r="O11" s="109">
        <v>10</v>
      </c>
      <c r="P11" s="109">
        <v>90</v>
      </c>
      <c r="Q11" s="91">
        <f t="shared" si="0"/>
        <v>2.5</v>
      </c>
      <c r="R11" s="109"/>
      <c r="S11" s="78">
        <v>0.7</v>
      </c>
      <c r="T11" s="25">
        <v>1000</v>
      </c>
      <c r="U11" s="78">
        <v>1.6</v>
      </c>
      <c r="V11" s="15">
        <v>70</v>
      </c>
      <c r="W11" s="79">
        <f t="shared" si="1"/>
        <v>112</v>
      </c>
      <c r="X11" s="74">
        <f t="shared" si="2"/>
        <v>1</v>
      </c>
      <c r="Y11" s="96">
        <f t="shared" si="3"/>
        <v>112</v>
      </c>
      <c r="Z11" s="47" t="s">
        <v>50</v>
      </c>
      <c r="AA11" s="75"/>
    </row>
    <row r="12" spans="1:255" s="52" customFormat="1" ht="12.75">
      <c r="A12" s="51" t="s">
        <v>76</v>
      </c>
      <c r="B12" s="25">
        <v>2015</v>
      </c>
      <c r="C12" s="25">
        <v>2</v>
      </c>
      <c r="D12" s="42" t="s">
        <v>218</v>
      </c>
      <c r="E12" s="38" t="s">
        <v>219</v>
      </c>
      <c r="F12" s="38" t="s">
        <v>215</v>
      </c>
      <c r="G12" s="38" t="s">
        <v>88</v>
      </c>
      <c r="H12" s="38"/>
      <c r="I12" s="80">
        <v>65</v>
      </c>
      <c r="J12" s="80">
        <v>0.5</v>
      </c>
      <c r="K12" s="80">
        <v>3</v>
      </c>
      <c r="L12" s="25">
        <v>4</v>
      </c>
      <c r="M12" s="47">
        <f t="shared" si="4"/>
        <v>4.55</v>
      </c>
      <c r="N12" s="15">
        <v>0.25</v>
      </c>
      <c r="O12" s="25">
        <v>0</v>
      </c>
      <c r="P12" s="25">
        <v>90</v>
      </c>
      <c r="Q12" s="90">
        <f t="shared" si="0"/>
        <v>0.2777777777777778</v>
      </c>
      <c r="R12" s="15"/>
      <c r="S12" s="15">
        <v>0.75</v>
      </c>
      <c r="T12" s="25">
        <v>1.75</v>
      </c>
      <c r="U12" s="25">
        <v>100</v>
      </c>
      <c r="V12" s="15">
        <v>15</v>
      </c>
      <c r="W12" s="54">
        <f t="shared" si="1"/>
        <v>1500</v>
      </c>
      <c r="X12" s="74">
        <f t="shared" si="2"/>
        <v>0.00175</v>
      </c>
      <c r="Y12" s="92">
        <f t="shared" si="3"/>
        <v>0.004593750000000001</v>
      </c>
      <c r="Z12" s="47" t="s">
        <v>50</v>
      </c>
      <c r="AA12" s="26"/>
      <c r="AB12" s="162"/>
      <c r="AC12" s="162"/>
      <c r="AD12" s="163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52" customFormat="1" ht="12.75">
      <c r="A13" s="51" t="s">
        <v>111</v>
      </c>
      <c r="B13" s="25">
        <v>2017</v>
      </c>
      <c r="C13" s="25">
        <v>6</v>
      </c>
      <c r="D13" s="42" t="s">
        <v>220</v>
      </c>
      <c r="E13" s="38" t="s">
        <v>221</v>
      </c>
      <c r="F13" s="38" t="s">
        <v>215</v>
      </c>
      <c r="G13" s="38" t="s">
        <v>63</v>
      </c>
      <c r="H13" s="38"/>
      <c r="I13" s="80">
        <v>180</v>
      </c>
      <c r="J13" s="80">
        <v>0.72</v>
      </c>
      <c r="K13" s="80">
        <v>20</v>
      </c>
      <c r="L13" s="122">
        <v>1</v>
      </c>
      <c r="M13" s="47">
        <f t="shared" si="4"/>
        <v>1.55</v>
      </c>
      <c r="N13" s="47">
        <v>0.9</v>
      </c>
      <c r="O13" s="25">
        <v>-40</v>
      </c>
      <c r="P13" s="25">
        <v>85</v>
      </c>
      <c r="Q13" s="124">
        <f t="shared" si="0"/>
        <v>0.72</v>
      </c>
      <c r="R13" s="15"/>
      <c r="S13" s="47">
        <v>1.8</v>
      </c>
      <c r="T13" s="47">
        <v>0.165</v>
      </c>
      <c r="U13" s="25">
        <v>10</v>
      </c>
      <c r="V13" s="15">
        <v>180</v>
      </c>
      <c r="W13" s="54">
        <f t="shared" si="1"/>
        <v>1800</v>
      </c>
      <c r="X13" s="74">
        <f t="shared" si="2"/>
        <v>0.000165</v>
      </c>
      <c r="Y13" s="92">
        <f t="shared" si="3"/>
        <v>4.9005E-05</v>
      </c>
      <c r="Z13" s="47">
        <v>0.13</v>
      </c>
      <c r="AA13" s="26"/>
      <c r="AB13" s="162"/>
      <c r="AC13" s="162"/>
      <c r="AD13" s="163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2" customFormat="1" ht="12.75">
      <c r="A14" s="51" t="s">
        <v>111</v>
      </c>
      <c r="B14" s="25">
        <v>2017</v>
      </c>
      <c r="C14" s="25">
        <v>6</v>
      </c>
      <c r="D14" s="42" t="s">
        <v>220</v>
      </c>
      <c r="E14" s="38" t="s">
        <v>221</v>
      </c>
      <c r="F14" s="38" t="s">
        <v>215</v>
      </c>
      <c r="G14" s="38" t="s">
        <v>63</v>
      </c>
      <c r="H14" s="38"/>
      <c r="I14" s="80">
        <v>180</v>
      </c>
      <c r="J14" s="80">
        <v>0.72</v>
      </c>
      <c r="K14" s="80">
        <v>20</v>
      </c>
      <c r="L14" s="25">
        <v>2</v>
      </c>
      <c r="M14" s="47">
        <f t="shared" si="4"/>
        <v>2.55</v>
      </c>
      <c r="N14" s="47">
        <v>0.2</v>
      </c>
      <c r="O14" s="25">
        <v>-40</v>
      </c>
      <c r="P14" s="25">
        <v>85</v>
      </c>
      <c r="Q14" s="90">
        <f t="shared" si="0"/>
        <v>0.16</v>
      </c>
      <c r="R14" s="15"/>
      <c r="S14" s="47">
        <v>1.8</v>
      </c>
      <c r="T14" s="47">
        <v>0.165</v>
      </c>
      <c r="U14" s="25">
        <v>10</v>
      </c>
      <c r="V14" s="15">
        <v>180</v>
      </c>
      <c r="W14" s="54">
        <f t="shared" si="1"/>
        <v>1800</v>
      </c>
      <c r="X14" s="74">
        <f t="shared" si="2"/>
        <v>0.000165</v>
      </c>
      <c r="Y14" s="92">
        <f t="shared" si="3"/>
        <v>4.9005E-05</v>
      </c>
      <c r="Z14" s="47">
        <v>0.13</v>
      </c>
      <c r="AA14" s="26"/>
      <c r="AB14" s="99"/>
      <c r="AC14" s="162"/>
      <c r="AD14" s="163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7" s="6" customFormat="1" ht="12.75">
      <c r="A15" s="39" t="s">
        <v>51</v>
      </c>
      <c r="B15" s="25">
        <v>2018</v>
      </c>
      <c r="C15" s="25">
        <v>1</v>
      </c>
      <c r="D15" s="42" t="s">
        <v>222</v>
      </c>
      <c r="E15" s="38" t="s">
        <v>221</v>
      </c>
      <c r="F15" s="38" t="s">
        <v>207</v>
      </c>
      <c r="G15" s="38" t="s">
        <v>63</v>
      </c>
      <c r="H15" s="38"/>
      <c r="I15" s="80">
        <v>180</v>
      </c>
      <c r="J15" s="80">
        <v>0.72</v>
      </c>
      <c r="K15" s="80">
        <v>20</v>
      </c>
      <c r="L15" s="110">
        <v>1</v>
      </c>
      <c r="M15" s="47">
        <f t="shared" si="4"/>
        <v>1.55</v>
      </c>
      <c r="N15" s="47">
        <v>0.4</v>
      </c>
      <c r="O15" s="25">
        <v>-40</v>
      </c>
      <c r="P15" s="25">
        <v>85</v>
      </c>
      <c r="Q15" s="125">
        <f t="shared" si="0"/>
        <v>0.32</v>
      </c>
      <c r="R15" s="15"/>
      <c r="S15" s="47">
        <v>1.8</v>
      </c>
      <c r="T15" s="47">
        <v>0.41</v>
      </c>
      <c r="U15" s="25">
        <v>5</v>
      </c>
      <c r="V15" s="15">
        <v>160</v>
      </c>
      <c r="W15" s="54">
        <f t="shared" si="1"/>
        <v>800</v>
      </c>
      <c r="X15" s="74">
        <f t="shared" si="2"/>
        <v>0.00041</v>
      </c>
      <c r="Y15" s="92">
        <f t="shared" si="3"/>
        <v>0.00013448</v>
      </c>
      <c r="Z15" s="47">
        <v>0.02</v>
      </c>
      <c r="AA15" s="75"/>
    </row>
    <row r="16" spans="1:27" s="6" customFormat="1" ht="12.75">
      <c r="A16" s="39" t="s">
        <v>51</v>
      </c>
      <c r="B16" s="25">
        <v>2018</v>
      </c>
      <c r="C16" s="25">
        <v>1</v>
      </c>
      <c r="D16" s="42" t="s">
        <v>222</v>
      </c>
      <c r="E16" s="38" t="s">
        <v>221</v>
      </c>
      <c r="F16" s="38" t="s">
        <v>207</v>
      </c>
      <c r="G16" s="38" t="s">
        <v>63</v>
      </c>
      <c r="H16" s="38"/>
      <c r="I16" s="80">
        <v>180</v>
      </c>
      <c r="J16" s="80">
        <v>0.72</v>
      </c>
      <c r="K16" s="80">
        <v>20</v>
      </c>
      <c r="L16" s="25">
        <v>2</v>
      </c>
      <c r="M16" s="47">
        <f t="shared" si="4"/>
        <v>2.55</v>
      </c>
      <c r="N16" s="47">
        <v>0.06</v>
      </c>
      <c r="O16" s="25">
        <v>-40</v>
      </c>
      <c r="P16" s="25">
        <v>85</v>
      </c>
      <c r="Q16" s="90">
        <f t="shared" si="0"/>
        <v>0.048</v>
      </c>
      <c r="R16" s="15"/>
      <c r="S16" s="47">
        <v>1.8</v>
      </c>
      <c r="T16" s="47">
        <v>0.41</v>
      </c>
      <c r="U16" s="25">
        <v>5</v>
      </c>
      <c r="V16" s="15">
        <v>160</v>
      </c>
      <c r="W16" s="54">
        <f t="shared" si="1"/>
        <v>800</v>
      </c>
      <c r="X16" s="74">
        <f t="shared" si="2"/>
        <v>0.00041</v>
      </c>
      <c r="Y16" s="92">
        <f t="shared" si="3"/>
        <v>0.00013448</v>
      </c>
      <c r="Z16" s="47">
        <v>0.02</v>
      </c>
      <c r="AA16" s="75"/>
    </row>
    <row r="17" spans="1:27" s="6" customFormat="1" ht="12.75">
      <c r="A17" s="39" t="s">
        <v>51</v>
      </c>
      <c r="B17" s="25">
        <v>2018</v>
      </c>
      <c r="C17" s="25">
        <v>12</v>
      </c>
      <c r="D17" s="42" t="s">
        <v>223</v>
      </c>
      <c r="E17" s="38" t="s">
        <v>224</v>
      </c>
      <c r="F17" s="38" t="s">
        <v>225</v>
      </c>
      <c r="G17" s="38" t="s">
        <v>118</v>
      </c>
      <c r="H17" s="38"/>
      <c r="I17" s="80">
        <v>65</v>
      </c>
      <c r="J17" s="27">
        <v>0.007</v>
      </c>
      <c r="K17" s="80">
        <v>16</v>
      </c>
      <c r="L17" s="122">
        <v>1</v>
      </c>
      <c r="M17" s="47">
        <f t="shared" si="4"/>
        <v>1.55</v>
      </c>
      <c r="N17" s="47">
        <v>4.94</v>
      </c>
      <c r="O17" s="25">
        <v>-40</v>
      </c>
      <c r="P17" s="25">
        <v>85</v>
      </c>
      <c r="Q17" s="124">
        <f t="shared" si="0"/>
        <v>3.9520000000000004</v>
      </c>
      <c r="R17" s="15"/>
      <c r="S17" s="47">
        <v>0.85</v>
      </c>
      <c r="T17" s="47">
        <v>2.5</v>
      </c>
      <c r="U17" s="25">
        <v>1</v>
      </c>
      <c r="V17" s="15">
        <v>68</v>
      </c>
      <c r="W17" s="54">
        <f t="shared" si="1"/>
        <v>68</v>
      </c>
      <c r="X17" s="74">
        <f t="shared" si="2"/>
        <v>0.0025</v>
      </c>
      <c r="Y17" s="92">
        <f t="shared" si="3"/>
        <v>0.00042500000000000003</v>
      </c>
      <c r="Z17" s="47">
        <v>0.5</v>
      </c>
      <c r="AA17" s="75"/>
    </row>
    <row r="18" spans="1:27" s="6" customFormat="1" ht="12.75">
      <c r="A18" s="39" t="s">
        <v>51</v>
      </c>
      <c r="B18" s="25">
        <v>2018</v>
      </c>
      <c r="C18" s="25">
        <v>12</v>
      </c>
      <c r="D18" s="42" t="s">
        <v>223</v>
      </c>
      <c r="E18" s="38" t="s">
        <v>224</v>
      </c>
      <c r="F18" s="38" t="s">
        <v>225</v>
      </c>
      <c r="G18" s="38" t="s">
        <v>118</v>
      </c>
      <c r="H18" s="38"/>
      <c r="I18" s="80">
        <v>65</v>
      </c>
      <c r="J18" s="27">
        <v>0.007</v>
      </c>
      <c r="K18" s="80">
        <v>16</v>
      </c>
      <c r="L18" s="25">
        <v>2</v>
      </c>
      <c r="M18" s="47">
        <f t="shared" si="4"/>
        <v>2.55</v>
      </c>
      <c r="N18" s="47">
        <v>0.24</v>
      </c>
      <c r="O18" s="25">
        <v>-40</v>
      </c>
      <c r="P18" s="25">
        <v>85</v>
      </c>
      <c r="Q18" s="90">
        <f aca="true" t="shared" si="5" ref="Q18:Q28">100*N18/(P18-O18)</f>
        <v>0.192</v>
      </c>
      <c r="R18" s="15"/>
      <c r="S18" s="47">
        <v>0.85</v>
      </c>
      <c r="T18" s="47">
        <v>2.5</v>
      </c>
      <c r="U18" s="25">
        <v>1</v>
      </c>
      <c r="V18" s="15">
        <v>68</v>
      </c>
      <c r="W18" s="54">
        <f aca="true" t="shared" si="6" ref="W18:W28">U18*V18</f>
        <v>68</v>
      </c>
      <c r="X18" s="74">
        <f aca="true" t="shared" si="7" ref="X18:X28">T18/1000</f>
        <v>0.0025</v>
      </c>
      <c r="Y18" s="92">
        <f aca="true" t="shared" si="8" ref="Y18:Y28">W18*X18^2</f>
        <v>0.00042500000000000003</v>
      </c>
      <c r="Z18" s="47">
        <v>0.5</v>
      </c>
      <c r="AA18" s="75"/>
    </row>
    <row r="19" spans="1:27" s="6" customFormat="1" ht="12.75">
      <c r="A19" s="39" t="s">
        <v>51</v>
      </c>
      <c r="B19" s="25">
        <v>2018</v>
      </c>
      <c r="C19" s="25">
        <v>12</v>
      </c>
      <c r="D19" s="166" t="s">
        <v>226</v>
      </c>
      <c r="E19" s="38" t="s">
        <v>221</v>
      </c>
      <c r="F19" s="38" t="s">
        <v>215</v>
      </c>
      <c r="G19" s="38" t="s">
        <v>63</v>
      </c>
      <c r="H19" s="38"/>
      <c r="I19" s="80">
        <v>180</v>
      </c>
      <c r="J19" s="80">
        <v>0.25</v>
      </c>
      <c r="K19" s="80">
        <v>19</v>
      </c>
      <c r="L19" s="122">
        <v>1</v>
      </c>
      <c r="M19" s="47">
        <f t="shared" si="4"/>
        <v>1.55</v>
      </c>
      <c r="N19" s="47">
        <v>2</v>
      </c>
      <c r="O19" s="25">
        <v>-55</v>
      </c>
      <c r="P19" s="25">
        <v>125</v>
      </c>
      <c r="Q19" s="124">
        <f t="shared" si="5"/>
        <v>1.1111111111111112</v>
      </c>
      <c r="R19" s="15"/>
      <c r="S19" s="47">
        <v>1.8</v>
      </c>
      <c r="T19" s="47">
        <v>0.29</v>
      </c>
      <c r="U19" s="25">
        <v>5</v>
      </c>
      <c r="V19" s="15">
        <v>94</v>
      </c>
      <c r="W19" s="54">
        <f t="shared" si="6"/>
        <v>470</v>
      </c>
      <c r="X19" s="74">
        <f t="shared" si="7"/>
        <v>0.00029</v>
      </c>
      <c r="Y19" s="92">
        <f t="shared" si="8"/>
        <v>3.9527E-05</v>
      </c>
      <c r="Z19" s="47">
        <v>0.03</v>
      </c>
      <c r="AA19" s="75"/>
    </row>
    <row r="20" spans="1:27" s="6" customFormat="1" ht="12.75">
      <c r="A20" s="39" t="s">
        <v>51</v>
      </c>
      <c r="B20" s="25">
        <v>2018</v>
      </c>
      <c r="C20" s="25">
        <v>12</v>
      </c>
      <c r="D20" s="166" t="s">
        <v>226</v>
      </c>
      <c r="E20" s="38" t="s">
        <v>221</v>
      </c>
      <c r="F20" s="38" t="s">
        <v>215</v>
      </c>
      <c r="G20" s="38" t="s">
        <v>63</v>
      </c>
      <c r="H20" s="38"/>
      <c r="I20" s="80">
        <v>180</v>
      </c>
      <c r="J20" s="80">
        <v>0.25</v>
      </c>
      <c r="K20" s="80">
        <v>19</v>
      </c>
      <c r="L20" s="25">
        <v>2</v>
      </c>
      <c r="M20" s="47">
        <f t="shared" si="4"/>
        <v>2.55</v>
      </c>
      <c r="N20" s="47">
        <v>0.24</v>
      </c>
      <c r="O20" s="25">
        <v>-55</v>
      </c>
      <c r="P20" s="25">
        <v>125</v>
      </c>
      <c r="Q20" s="90">
        <f t="shared" si="5"/>
        <v>0.13333333333333333</v>
      </c>
      <c r="R20" s="15"/>
      <c r="S20" s="47">
        <v>1.8</v>
      </c>
      <c r="T20" s="47">
        <v>0.29</v>
      </c>
      <c r="U20" s="25">
        <v>5</v>
      </c>
      <c r="V20" s="15">
        <v>94</v>
      </c>
      <c r="W20" s="54">
        <f t="shared" si="6"/>
        <v>470</v>
      </c>
      <c r="X20" s="74">
        <f t="shared" si="7"/>
        <v>0.00029</v>
      </c>
      <c r="Y20" s="92">
        <f t="shared" si="8"/>
        <v>3.9527E-05</v>
      </c>
      <c r="Z20" s="47">
        <v>0.03</v>
      </c>
      <c r="AA20" s="75"/>
    </row>
    <row r="21" spans="1:27" s="6" customFormat="1" ht="12.75">
      <c r="A21" s="39" t="s">
        <v>51</v>
      </c>
      <c r="B21" s="25">
        <v>2018</v>
      </c>
      <c r="C21" s="25">
        <v>3</v>
      </c>
      <c r="D21" s="42" t="s">
        <v>227</v>
      </c>
      <c r="E21" s="38" t="s">
        <v>228</v>
      </c>
      <c r="F21" s="38" t="s">
        <v>215</v>
      </c>
      <c r="G21" s="38" t="s">
        <v>229</v>
      </c>
      <c r="H21" s="38"/>
      <c r="I21" s="80">
        <v>65</v>
      </c>
      <c r="J21" s="80">
        <v>0.044</v>
      </c>
      <c r="K21" s="80">
        <v>8</v>
      </c>
      <c r="L21" s="109">
        <v>2</v>
      </c>
      <c r="M21" s="47">
        <f t="shared" si="4"/>
        <v>2.55</v>
      </c>
      <c r="N21" s="47">
        <v>2.6</v>
      </c>
      <c r="O21" s="25">
        <v>-40</v>
      </c>
      <c r="P21" s="25">
        <v>85</v>
      </c>
      <c r="Q21" s="90">
        <f>100*N21/(P21-O21)</f>
        <v>2.08</v>
      </c>
      <c r="R21" s="15"/>
      <c r="S21" s="47">
        <v>0.8</v>
      </c>
      <c r="T21" s="25">
        <v>121</v>
      </c>
      <c r="U21" s="47">
        <v>0.01</v>
      </c>
      <c r="V21" s="15">
        <v>47</v>
      </c>
      <c r="W21" s="54">
        <f>U21*V21</f>
        <v>0.47000000000000003</v>
      </c>
      <c r="X21" s="74">
        <f>T21/1000</f>
        <v>0.121</v>
      </c>
      <c r="Y21" s="92">
        <f>W21*X21^2</f>
        <v>0.00688127</v>
      </c>
      <c r="Z21" s="47">
        <v>0.28</v>
      </c>
      <c r="AA21" s="75"/>
    </row>
    <row r="22" spans="1:27" s="6" customFormat="1" ht="12.75">
      <c r="A22" s="39" t="s">
        <v>172</v>
      </c>
      <c r="B22" s="25">
        <v>2018</v>
      </c>
      <c r="C22" s="25">
        <v>3</v>
      </c>
      <c r="D22" s="179" t="s">
        <v>230</v>
      </c>
      <c r="E22" s="38" t="s">
        <v>231</v>
      </c>
      <c r="F22" s="38" t="s">
        <v>215</v>
      </c>
      <c r="G22" s="38" t="s">
        <v>59</v>
      </c>
      <c r="H22" s="38"/>
      <c r="I22" s="80">
        <v>65</v>
      </c>
      <c r="J22" s="80">
        <v>0.06</v>
      </c>
      <c r="K22" s="80">
        <v>12</v>
      </c>
      <c r="L22" s="122">
        <v>1</v>
      </c>
      <c r="M22" s="47">
        <f t="shared" si="4"/>
        <v>1.55</v>
      </c>
      <c r="N22" s="47">
        <v>2.6</v>
      </c>
      <c r="O22" s="25">
        <v>0</v>
      </c>
      <c r="P22" s="25">
        <v>100</v>
      </c>
      <c r="Q22" s="124">
        <f>100*N22/(P22-O22)</f>
        <v>2.6</v>
      </c>
      <c r="R22" s="15"/>
      <c r="S22" s="47" t="s">
        <v>232</v>
      </c>
      <c r="T22" s="25">
        <v>68</v>
      </c>
      <c r="U22" s="25">
        <v>10</v>
      </c>
      <c r="V22" s="47">
        <v>0.0496</v>
      </c>
      <c r="W22" s="54">
        <f>U22*V22</f>
        <v>0.496</v>
      </c>
      <c r="X22" s="74">
        <f>T22/1000</f>
        <v>0.068</v>
      </c>
      <c r="Y22" s="92">
        <f>W22*X22^2</f>
        <v>0.002293504</v>
      </c>
      <c r="Z22" s="47" t="s">
        <v>50</v>
      </c>
      <c r="AA22" s="75"/>
    </row>
    <row r="23" spans="1:27" s="6" customFormat="1" ht="12.75">
      <c r="A23" s="39" t="s">
        <v>172</v>
      </c>
      <c r="B23" s="25">
        <v>2018</v>
      </c>
      <c r="C23" s="25">
        <v>3</v>
      </c>
      <c r="D23" s="42" t="s">
        <v>230</v>
      </c>
      <c r="E23" s="38" t="s">
        <v>231</v>
      </c>
      <c r="F23" s="38" t="s">
        <v>215</v>
      </c>
      <c r="G23" s="38" t="s">
        <v>59</v>
      </c>
      <c r="H23" s="38"/>
      <c r="I23" s="80">
        <v>65</v>
      </c>
      <c r="J23" s="80">
        <v>0.06</v>
      </c>
      <c r="K23" s="80">
        <v>12</v>
      </c>
      <c r="L23" s="122">
        <v>1</v>
      </c>
      <c r="M23" s="47">
        <f t="shared" si="4"/>
        <v>1.55</v>
      </c>
      <c r="N23" s="47">
        <v>2.6</v>
      </c>
      <c r="O23" s="25">
        <v>0</v>
      </c>
      <c r="P23" s="25">
        <v>100</v>
      </c>
      <c r="Q23" s="124">
        <f>100*N23/(P23-O23)</f>
        <v>2.6</v>
      </c>
      <c r="R23" s="15"/>
      <c r="S23" s="47" t="s">
        <v>232</v>
      </c>
      <c r="T23" s="25">
        <v>610</v>
      </c>
      <c r="U23" s="47">
        <v>0.01</v>
      </c>
      <c r="V23" s="47">
        <v>0.488</v>
      </c>
      <c r="W23" s="54">
        <f>U23*V23</f>
        <v>0.00488</v>
      </c>
      <c r="X23" s="74">
        <f>T23/1000</f>
        <v>0.61</v>
      </c>
      <c r="Y23" s="92">
        <f>W23*X23^2</f>
        <v>0.001815848</v>
      </c>
      <c r="Z23" s="47" t="s">
        <v>50</v>
      </c>
      <c r="AA23" s="75"/>
    </row>
    <row r="24" spans="1:27" s="6" customFormat="1" ht="12.75">
      <c r="A24" s="39" t="s">
        <v>51</v>
      </c>
      <c r="B24" s="25">
        <v>2018</v>
      </c>
      <c r="C24" s="25">
        <v>10</v>
      </c>
      <c r="D24" s="42" t="s">
        <v>233</v>
      </c>
      <c r="E24" s="38" t="s">
        <v>234</v>
      </c>
      <c r="F24" s="38" t="s">
        <v>197</v>
      </c>
      <c r="G24" s="38" t="s">
        <v>92</v>
      </c>
      <c r="H24" s="38"/>
      <c r="I24" s="80">
        <v>65</v>
      </c>
      <c r="J24" s="80">
        <v>0.01</v>
      </c>
      <c r="K24" s="80">
        <v>20</v>
      </c>
      <c r="L24" s="25">
        <v>2</v>
      </c>
      <c r="M24" s="47">
        <f t="shared" si="4"/>
        <v>2.55</v>
      </c>
      <c r="N24" s="47">
        <v>2.2</v>
      </c>
      <c r="O24" s="25">
        <v>-40</v>
      </c>
      <c r="P24" s="25">
        <v>110</v>
      </c>
      <c r="Q24" s="90">
        <f>100*N24/(P24-O24)</f>
        <v>1.4666666666666668</v>
      </c>
      <c r="R24" s="15">
        <v>10.7</v>
      </c>
      <c r="S24" s="47">
        <v>1.1</v>
      </c>
      <c r="T24" s="25">
        <v>150</v>
      </c>
      <c r="U24" s="47">
        <v>0.08</v>
      </c>
      <c r="V24" s="15">
        <f>R24*S24</f>
        <v>11.77</v>
      </c>
      <c r="W24" s="54">
        <f>U24*V24</f>
        <v>0.9416</v>
      </c>
      <c r="X24" s="74">
        <f>T24/1000</f>
        <v>0.15</v>
      </c>
      <c r="Y24" s="92">
        <f>W24*X24^2</f>
        <v>0.021186</v>
      </c>
      <c r="Z24" s="47">
        <v>3</v>
      </c>
      <c r="AA24" s="75"/>
    </row>
    <row r="25" spans="1:26" s="6" customFormat="1" ht="12.75">
      <c r="A25" s="39" t="s">
        <v>76</v>
      </c>
      <c r="B25" s="25">
        <v>2019</v>
      </c>
      <c r="C25" s="25">
        <v>2</v>
      </c>
      <c r="D25" s="42" t="s">
        <v>235</v>
      </c>
      <c r="E25" s="38" t="s">
        <v>221</v>
      </c>
      <c r="F25" s="38" t="s">
        <v>215</v>
      </c>
      <c r="G25" s="38" t="s">
        <v>63</v>
      </c>
      <c r="H25" s="38" t="s">
        <v>236</v>
      </c>
      <c r="I25" s="80">
        <v>180</v>
      </c>
      <c r="J25" s="80">
        <v>0.12</v>
      </c>
      <c r="K25" s="80">
        <v>20</v>
      </c>
      <c r="L25" s="122">
        <v>1</v>
      </c>
      <c r="M25" s="47">
        <f t="shared" si="4"/>
        <v>1.55</v>
      </c>
      <c r="N25" s="47">
        <v>1.6</v>
      </c>
      <c r="O25" s="25">
        <v>-55</v>
      </c>
      <c r="P25" s="25">
        <v>125</v>
      </c>
      <c r="Q25" s="124">
        <f t="shared" si="5"/>
        <v>0.8888888888888888</v>
      </c>
      <c r="R25" s="15"/>
      <c r="S25" s="47">
        <v>1.8</v>
      </c>
      <c r="T25" s="47">
        <v>0.16</v>
      </c>
      <c r="U25" s="47">
        <v>10</v>
      </c>
      <c r="V25" s="15">
        <v>79</v>
      </c>
      <c r="W25" s="54">
        <f t="shared" si="6"/>
        <v>790</v>
      </c>
      <c r="X25" s="74">
        <f t="shared" si="7"/>
        <v>0.00016</v>
      </c>
      <c r="Y25" s="92">
        <f t="shared" si="8"/>
        <v>2.0224000000000005E-05</v>
      </c>
      <c r="Z25" s="47">
        <v>0.03</v>
      </c>
    </row>
    <row r="26" spans="1:26" s="6" customFormat="1" ht="12.75">
      <c r="A26" s="39" t="s">
        <v>76</v>
      </c>
      <c r="B26" s="25">
        <v>2019</v>
      </c>
      <c r="C26" s="25">
        <v>2</v>
      </c>
      <c r="D26" s="42" t="s">
        <v>235</v>
      </c>
      <c r="E26" s="38" t="s">
        <v>221</v>
      </c>
      <c r="F26" s="38" t="s">
        <v>215</v>
      </c>
      <c r="G26" s="38" t="s">
        <v>63</v>
      </c>
      <c r="H26" s="38" t="s">
        <v>236</v>
      </c>
      <c r="I26" s="80">
        <v>180</v>
      </c>
      <c r="J26" s="80">
        <v>0.12</v>
      </c>
      <c r="K26" s="80">
        <v>20</v>
      </c>
      <c r="L26" s="25">
        <v>2</v>
      </c>
      <c r="M26" s="47">
        <f t="shared" si="4"/>
        <v>2.55</v>
      </c>
      <c r="N26" s="47">
        <v>0.28</v>
      </c>
      <c r="O26" s="25">
        <v>-55</v>
      </c>
      <c r="P26" s="25">
        <v>125</v>
      </c>
      <c r="Q26" s="90">
        <f>100*N26/(P26-O26)</f>
        <v>0.15555555555555559</v>
      </c>
      <c r="R26" s="15"/>
      <c r="S26" s="47">
        <v>1.8</v>
      </c>
      <c r="T26" s="47">
        <v>0.16</v>
      </c>
      <c r="U26" s="47">
        <v>10</v>
      </c>
      <c r="V26" s="15">
        <v>79</v>
      </c>
      <c r="W26" s="54">
        <f>U26*V26</f>
        <v>790</v>
      </c>
      <c r="X26" s="74">
        <f>T26/1000</f>
        <v>0.00016</v>
      </c>
      <c r="Y26" s="92">
        <f>W26*X26^2</f>
        <v>2.0224000000000005E-05</v>
      </c>
      <c r="Z26" s="47">
        <v>0.03</v>
      </c>
    </row>
    <row r="27" spans="1:26" s="6" customFormat="1" ht="12.75">
      <c r="A27" s="39" t="s">
        <v>76</v>
      </c>
      <c r="B27" s="25">
        <v>2019</v>
      </c>
      <c r="C27" s="25">
        <v>2</v>
      </c>
      <c r="D27" s="42" t="s">
        <v>237</v>
      </c>
      <c r="E27" s="38" t="s">
        <v>221</v>
      </c>
      <c r="F27" s="38" t="s">
        <v>207</v>
      </c>
      <c r="G27" s="38" t="s">
        <v>63</v>
      </c>
      <c r="H27" s="38" t="s">
        <v>236</v>
      </c>
      <c r="I27" s="80">
        <v>180</v>
      </c>
      <c r="J27" s="80">
        <v>0.12</v>
      </c>
      <c r="K27" s="80">
        <v>20</v>
      </c>
      <c r="L27" s="122">
        <v>1</v>
      </c>
      <c r="M27" s="47">
        <f t="shared" si="4"/>
        <v>1.55</v>
      </c>
      <c r="N27" s="47">
        <v>0.8</v>
      </c>
      <c r="O27" s="25">
        <v>-40</v>
      </c>
      <c r="P27" s="110">
        <v>180</v>
      </c>
      <c r="Q27" s="124">
        <f t="shared" si="5"/>
        <v>0.36363636363636365</v>
      </c>
      <c r="R27" s="15"/>
      <c r="S27" s="47">
        <v>1.8</v>
      </c>
      <c r="T27" s="47">
        <v>0.46</v>
      </c>
      <c r="U27" s="47">
        <v>10</v>
      </c>
      <c r="V27" s="15">
        <v>52</v>
      </c>
      <c r="W27" s="54">
        <f t="shared" si="6"/>
        <v>520</v>
      </c>
      <c r="X27" s="74">
        <f t="shared" si="7"/>
        <v>0.00046</v>
      </c>
      <c r="Y27" s="92">
        <f t="shared" si="8"/>
        <v>0.000110032</v>
      </c>
      <c r="Z27" s="47" t="s">
        <v>50</v>
      </c>
    </row>
    <row r="28" spans="1:26" s="6" customFormat="1" ht="12.75">
      <c r="A28" s="39" t="s">
        <v>76</v>
      </c>
      <c r="B28" s="25">
        <v>2019</v>
      </c>
      <c r="C28" s="25">
        <v>2</v>
      </c>
      <c r="D28" s="42" t="s">
        <v>237</v>
      </c>
      <c r="E28" s="38" t="s">
        <v>221</v>
      </c>
      <c r="F28" s="38" t="s">
        <v>207</v>
      </c>
      <c r="G28" s="38" t="s">
        <v>63</v>
      </c>
      <c r="H28" s="38" t="s">
        <v>236</v>
      </c>
      <c r="I28" s="80">
        <v>180</v>
      </c>
      <c r="J28" s="80">
        <v>0.12</v>
      </c>
      <c r="K28" s="80">
        <v>20</v>
      </c>
      <c r="L28" s="25">
        <v>2</v>
      </c>
      <c r="M28" s="47">
        <f t="shared" si="4"/>
        <v>2.55</v>
      </c>
      <c r="N28" s="47">
        <v>0.22</v>
      </c>
      <c r="O28" s="25">
        <v>-40</v>
      </c>
      <c r="P28" s="110">
        <v>180</v>
      </c>
      <c r="Q28" s="90">
        <f t="shared" si="5"/>
        <v>0.1</v>
      </c>
      <c r="R28" s="15"/>
      <c r="S28" s="47">
        <v>1.8</v>
      </c>
      <c r="T28" s="47">
        <v>0.46</v>
      </c>
      <c r="U28" s="47">
        <v>10</v>
      </c>
      <c r="V28" s="15">
        <v>52</v>
      </c>
      <c r="W28" s="54">
        <f t="shared" si="6"/>
        <v>520</v>
      </c>
      <c r="X28" s="74">
        <f t="shared" si="7"/>
        <v>0.00046</v>
      </c>
      <c r="Y28" s="92">
        <f t="shared" si="8"/>
        <v>0.000110032</v>
      </c>
      <c r="Z28" s="47" t="s">
        <v>50</v>
      </c>
    </row>
    <row r="29" spans="1:26" s="6" customFormat="1" ht="12.75">
      <c r="A29" s="39" t="s">
        <v>238</v>
      </c>
      <c r="B29" s="25">
        <v>2019</v>
      </c>
      <c r="C29" s="25">
        <v>4</v>
      </c>
      <c r="D29" s="42" t="s">
        <v>239</v>
      </c>
      <c r="E29" s="38" t="s">
        <v>240</v>
      </c>
      <c r="F29" s="38" t="s">
        <v>241</v>
      </c>
      <c r="G29" s="38" t="s">
        <v>242</v>
      </c>
      <c r="H29" s="38"/>
      <c r="I29" s="80">
        <v>180</v>
      </c>
      <c r="J29" s="80">
        <v>0.51</v>
      </c>
      <c r="K29" s="80">
        <v>10</v>
      </c>
      <c r="L29" s="25">
        <v>2</v>
      </c>
      <c r="M29" s="47">
        <f t="shared" si="4"/>
        <v>2.55</v>
      </c>
      <c r="N29" s="47">
        <v>1.1</v>
      </c>
      <c r="O29" s="25">
        <v>-40</v>
      </c>
      <c r="P29" s="25">
        <v>85</v>
      </c>
      <c r="Q29" s="90">
        <f aca="true" t="shared" si="9" ref="Q29:Q37">100*N29/(P29-O29)</f>
        <v>0.8800000000000001</v>
      </c>
      <c r="R29" s="15"/>
      <c r="S29" s="47">
        <v>1.5</v>
      </c>
      <c r="T29" s="47">
        <v>2</v>
      </c>
      <c r="U29" s="47">
        <v>1</v>
      </c>
      <c r="V29" s="15">
        <v>15.6</v>
      </c>
      <c r="W29" s="54">
        <f aca="true" t="shared" si="10" ref="W29:W37">U29*V29</f>
        <v>15.6</v>
      </c>
      <c r="X29" s="74">
        <f aca="true" t="shared" si="11" ref="X29:X37">T29/1000</f>
        <v>0.002</v>
      </c>
      <c r="Y29" s="92">
        <f aca="true" t="shared" si="12" ref="Y29:Y37">W29*X29^2</f>
        <v>6.24E-05</v>
      </c>
      <c r="Z29" s="112">
        <v>0.12</v>
      </c>
    </row>
    <row r="30" spans="1:26" s="6" customFormat="1" ht="12.75">
      <c r="A30" s="39" t="s">
        <v>51</v>
      </c>
      <c r="B30" s="25">
        <v>2019</v>
      </c>
      <c r="C30" s="25">
        <v>7</v>
      </c>
      <c r="D30" s="42" t="s">
        <v>243</v>
      </c>
      <c r="E30" s="38" t="s">
        <v>244</v>
      </c>
      <c r="F30" s="38" t="s">
        <v>207</v>
      </c>
      <c r="G30" s="38" t="s">
        <v>55</v>
      </c>
      <c r="H30" s="38"/>
      <c r="I30" s="80">
        <v>180</v>
      </c>
      <c r="J30" s="80">
        <v>0.0068</v>
      </c>
      <c r="K30" s="80">
        <v>160</v>
      </c>
      <c r="L30" s="25">
        <v>2</v>
      </c>
      <c r="M30" s="47">
        <f t="shared" si="4"/>
        <v>2.55</v>
      </c>
      <c r="N30" s="47">
        <v>0.7</v>
      </c>
      <c r="O30" s="25">
        <v>-35</v>
      </c>
      <c r="P30" s="25">
        <v>125</v>
      </c>
      <c r="Q30" s="113">
        <f t="shared" si="9"/>
        <v>0.4375</v>
      </c>
      <c r="R30" s="15"/>
      <c r="S30" s="47">
        <v>1.8</v>
      </c>
      <c r="T30" s="25">
        <v>120</v>
      </c>
      <c r="U30" s="47">
        <v>0.33</v>
      </c>
      <c r="V30" s="15">
        <v>1600</v>
      </c>
      <c r="W30" s="54">
        <f t="shared" si="10"/>
        <v>528</v>
      </c>
      <c r="X30" s="74">
        <f t="shared" si="11"/>
        <v>0.12</v>
      </c>
      <c r="Y30" s="114">
        <f t="shared" si="12"/>
        <v>7.6032</v>
      </c>
      <c r="Z30" s="115">
        <v>4.6</v>
      </c>
    </row>
    <row r="31" spans="1:26" s="6" customFormat="1" ht="12.75">
      <c r="A31" s="39" t="s">
        <v>245</v>
      </c>
      <c r="B31" s="25">
        <v>2019</v>
      </c>
      <c r="C31" s="25">
        <v>5</v>
      </c>
      <c r="D31" s="42" t="s">
        <v>246</v>
      </c>
      <c r="E31" s="38" t="s">
        <v>247</v>
      </c>
      <c r="F31" s="38" t="s">
        <v>248</v>
      </c>
      <c r="G31" s="38" t="s">
        <v>249</v>
      </c>
      <c r="H31" s="38"/>
      <c r="I31" s="80">
        <v>65</v>
      </c>
      <c r="J31" s="80">
        <v>0.0084</v>
      </c>
      <c r="K31" s="80">
        <v>12</v>
      </c>
      <c r="L31" s="25">
        <v>2</v>
      </c>
      <c r="M31" s="47">
        <f t="shared" si="4"/>
        <v>2.55</v>
      </c>
      <c r="N31" s="47">
        <v>2.4</v>
      </c>
      <c r="O31" s="25">
        <v>-30</v>
      </c>
      <c r="P31" s="25">
        <v>100</v>
      </c>
      <c r="Q31" s="90">
        <f t="shared" si="9"/>
        <v>1.8461538461538463</v>
      </c>
      <c r="R31" s="15"/>
      <c r="S31" s="47">
        <v>1</v>
      </c>
      <c r="T31" s="47">
        <v>380</v>
      </c>
      <c r="U31" s="74">
        <v>0.0025</v>
      </c>
      <c r="V31" s="15">
        <v>35.3</v>
      </c>
      <c r="W31" s="54">
        <f t="shared" si="10"/>
        <v>0.08825</v>
      </c>
      <c r="X31" s="74">
        <f t="shared" si="11"/>
        <v>0.38</v>
      </c>
      <c r="Y31" s="92">
        <f t="shared" si="12"/>
        <v>0.012743299999999999</v>
      </c>
      <c r="Z31" s="112">
        <v>2.8</v>
      </c>
    </row>
    <row r="32" spans="1:27" s="6" customFormat="1" ht="12.75">
      <c r="A32" s="39" t="s">
        <v>172</v>
      </c>
      <c r="B32" s="25">
        <v>2019</v>
      </c>
      <c r="C32" s="25">
        <v>9</v>
      </c>
      <c r="D32" s="42" t="s">
        <v>250</v>
      </c>
      <c r="E32" s="38" t="s">
        <v>251</v>
      </c>
      <c r="F32" s="38" t="s">
        <v>225</v>
      </c>
      <c r="G32" s="38" t="s">
        <v>118</v>
      </c>
      <c r="H32" s="38"/>
      <c r="I32" s="80">
        <v>65</v>
      </c>
      <c r="J32" s="27">
        <v>0.006</v>
      </c>
      <c r="K32" s="80">
        <v>20</v>
      </c>
      <c r="L32" s="121">
        <v>1</v>
      </c>
      <c r="M32" s="47">
        <f t="shared" si="4"/>
        <v>1.55</v>
      </c>
      <c r="N32" s="47">
        <v>2.4</v>
      </c>
      <c r="O32" s="25">
        <v>-50</v>
      </c>
      <c r="P32" s="25">
        <v>105</v>
      </c>
      <c r="Q32" s="124">
        <f t="shared" si="9"/>
        <v>1.5483870967741935</v>
      </c>
      <c r="R32" s="15"/>
      <c r="S32" s="47">
        <v>0.85</v>
      </c>
      <c r="T32" s="47">
        <v>2.8</v>
      </c>
      <c r="U32" s="25">
        <v>1</v>
      </c>
      <c r="V32" s="15">
        <v>32.5</v>
      </c>
      <c r="W32" s="54">
        <f t="shared" si="10"/>
        <v>32.5</v>
      </c>
      <c r="X32" s="74">
        <f t="shared" si="11"/>
        <v>0.0028</v>
      </c>
      <c r="Y32" s="92">
        <f t="shared" si="12"/>
        <v>0.00025479999999999996</v>
      </c>
      <c r="Z32" s="47">
        <v>0.22</v>
      </c>
      <c r="AA32" s="75"/>
    </row>
    <row r="33" spans="1:27" s="6" customFormat="1" ht="12.75">
      <c r="A33" s="39" t="s">
        <v>172</v>
      </c>
      <c r="B33" s="25">
        <v>2019</v>
      </c>
      <c r="C33" s="25">
        <v>9</v>
      </c>
      <c r="D33" s="42" t="s">
        <v>252</v>
      </c>
      <c r="E33" s="38" t="s">
        <v>251</v>
      </c>
      <c r="F33" s="38" t="s">
        <v>225</v>
      </c>
      <c r="G33" s="38" t="s">
        <v>118</v>
      </c>
      <c r="H33" s="38"/>
      <c r="I33" s="80">
        <v>65</v>
      </c>
      <c r="J33" s="27">
        <v>0.006</v>
      </c>
      <c r="K33" s="80">
        <v>20</v>
      </c>
      <c r="L33" s="25">
        <v>2</v>
      </c>
      <c r="M33" s="47">
        <f t="shared" si="4"/>
        <v>2.55</v>
      </c>
      <c r="N33" s="47">
        <v>0.32</v>
      </c>
      <c r="O33" s="25">
        <v>-50</v>
      </c>
      <c r="P33" s="25">
        <v>105</v>
      </c>
      <c r="Q33" s="90">
        <f t="shared" si="9"/>
        <v>0.2064516129032258</v>
      </c>
      <c r="R33" s="15"/>
      <c r="S33" s="47">
        <v>0.85</v>
      </c>
      <c r="T33" s="47">
        <v>2.8</v>
      </c>
      <c r="U33" s="25">
        <v>1</v>
      </c>
      <c r="V33" s="15">
        <v>32.5</v>
      </c>
      <c r="W33" s="54">
        <f t="shared" si="10"/>
        <v>32.5</v>
      </c>
      <c r="X33" s="74">
        <f t="shared" si="11"/>
        <v>0.0028</v>
      </c>
      <c r="Y33" s="92">
        <f t="shared" si="12"/>
        <v>0.00025479999999999996</v>
      </c>
      <c r="Z33" s="47">
        <v>0.22</v>
      </c>
      <c r="AA33" s="75"/>
    </row>
    <row r="34" spans="1:26" s="6" customFormat="1" ht="12.75">
      <c r="A34" s="39" t="s">
        <v>76</v>
      </c>
      <c r="B34" s="25">
        <v>2020</v>
      </c>
      <c r="C34" s="25">
        <v>2</v>
      </c>
      <c r="D34" s="42" t="s">
        <v>253</v>
      </c>
      <c r="E34" s="38" t="s">
        <v>254</v>
      </c>
      <c r="F34" s="38" t="s">
        <v>197</v>
      </c>
      <c r="G34" s="38" t="s">
        <v>118</v>
      </c>
      <c r="H34" s="38"/>
      <c r="I34" s="80">
        <v>65</v>
      </c>
      <c r="J34" s="80">
        <v>0.0088</v>
      </c>
      <c r="K34" s="80">
        <v>12</v>
      </c>
      <c r="L34" s="121">
        <v>1</v>
      </c>
      <c r="M34" s="47">
        <f t="shared" si="4"/>
        <v>1.55</v>
      </c>
      <c r="N34" s="47">
        <v>1</v>
      </c>
      <c r="O34" s="25">
        <v>-30</v>
      </c>
      <c r="P34" s="25">
        <v>90</v>
      </c>
      <c r="Q34" s="124">
        <f>100*N34/(P34-O34)</f>
        <v>0.8333333333333334</v>
      </c>
      <c r="R34" s="15"/>
      <c r="S34" s="47">
        <v>1</v>
      </c>
      <c r="T34" s="47">
        <v>1.43</v>
      </c>
      <c r="U34" s="25">
        <v>1</v>
      </c>
      <c r="V34" s="15">
        <v>45</v>
      </c>
      <c r="W34" s="54">
        <f>U34*V34</f>
        <v>45</v>
      </c>
      <c r="X34" s="74">
        <f>T34/1000</f>
        <v>0.0014299999999999998</v>
      </c>
      <c r="Y34" s="92">
        <f>W34*X34^2</f>
        <v>9.202049999999998E-05</v>
      </c>
      <c r="Z34" s="112">
        <v>0.22</v>
      </c>
    </row>
    <row r="35" spans="1:26" s="6" customFormat="1" ht="12.75">
      <c r="A35" s="39" t="s">
        <v>172</v>
      </c>
      <c r="B35" s="25">
        <v>2020</v>
      </c>
      <c r="C35" s="25">
        <v>6</v>
      </c>
      <c r="D35" s="42" t="s">
        <v>255</v>
      </c>
      <c r="E35" s="38" t="s">
        <v>256</v>
      </c>
      <c r="F35" s="38" t="s">
        <v>215</v>
      </c>
      <c r="G35" s="38" t="s">
        <v>59</v>
      </c>
      <c r="H35" s="38"/>
      <c r="I35" s="80">
        <v>65</v>
      </c>
      <c r="J35" s="118">
        <v>0.0017</v>
      </c>
      <c r="K35" s="80">
        <v>16</v>
      </c>
      <c r="L35" s="129">
        <v>2</v>
      </c>
      <c r="M35" s="47">
        <f t="shared" si="4"/>
        <v>2.55</v>
      </c>
      <c r="N35" s="47">
        <v>1.2</v>
      </c>
      <c r="O35" s="25">
        <v>-20</v>
      </c>
      <c r="P35" s="25">
        <v>120</v>
      </c>
      <c r="Q35" s="90">
        <f>100*N35/(P35-O35)</f>
        <v>0.8571428571428571</v>
      </c>
      <c r="R35" s="15"/>
      <c r="S35" s="47" t="s">
        <v>257</v>
      </c>
      <c r="T35" s="47">
        <v>530</v>
      </c>
      <c r="U35" s="177">
        <v>0.02</v>
      </c>
      <c r="V35" s="155">
        <v>0.108</v>
      </c>
      <c r="W35" s="54">
        <f>U35*V35</f>
        <v>0.00216</v>
      </c>
      <c r="X35" s="74">
        <f>T35/1000</f>
        <v>0.53</v>
      </c>
      <c r="Y35" s="92">
        <f>W35*X35^2</f>
        <v>0.0006067440000000001</v>
      </c>
      <c r="Z35" s="47" t="s">
        <v>50</v>
      </c>
    </row>
    <row r="36" spans="1:27" s="6" customFormat="1" ht="12.75">
      <c r="A36" s="39" t="s">
        <v>172</v>
      </c>
      <c r="B36" s="25">
        <v>2020</v>
      </c>
      <c r="C36" s="25">
        <v>8</v>
      </c>
      <c r="D36" s="42" t="s">
        <v>258</v>
      </c>
      <c r="E36" s="38" t="s">
        <v>221</v>
      </c>
      <c r="F36" s="38" t="s">
        <v>215</v>
      </c>
      <c r="G36" s="38" t="s">
        <v>63</v>
      </c>
      <c r="H36" s="38"/>
      <c r="I36" s="80">
        <v>180</v>
      </c>
      <c r="J36" s="27">
        <v>0.12</v>
      </c>
      <c r="K36" s="80">
        <v>42</v>
      </c>
      <c r="L36" s="121">
        <v>1</v>
      </c>
      <c r="M36" s="47">
        <f t="shared" si="4"/>
        <v>1.55</v>
      </c>
      <c r="N36" s="47">
        <v>0.3</v>
      </c>
      <c r="O36" s="15">
        <v>27.5</v>
      </c>
      <c r="P36" s="15">
        <v>47.5</v>
      </c>
      <c r="Q36" s="124">
        <f t="shared" si="9"/>
        <v>1.5</v>
      </c>
      <c r="R36" s="15"/>
      <c r="S36" s="47">
        <v>1.6</v>
      </c>
      <c r="T36" s="47">
        <v>0.2</v>
      </c>
      <c r="U36" s="25">
        <v>40</v>
      </c>
      <c r="V36" s="15">
        <v>6.6</v>
      </c>
      <c r="W36" s="54">
        <f>U36*V36</f>
        <v>264</v>
      </c>
      <c r="X36" s="74">
        <f>T36/1000</f>
        <v>0.0002</v>
      </c>
      <c r="Y36" s="92">
        <f>W36*X36^2</f>
        <v>1.056E-05</v>
      </c>
      <c r="Z36" s="123">
        <v>0.004</v>
      </c>
      <c r="AA36" s="75"/>
    </row>
    <row r="37" spans="1:26" s="6" customFormat="1" ht="12.75">
      <c r="A37" s="39" t="s">
        <v>51</v>
      </c>
      <c r="B37" s="25">
        <v>2020</v>
      </c>
      <c r="C37" s="25">
        <v>8</v>
      </c>
      <c r="D37" s="42" t="s">
        <v>259</v>
      </c>
      <c r="E37" s="38" t="s">
        <v>221</v>
      </c>
      <c r="F37" s="38" t="s">
        <v>215</v>
      </c>
      <c r="G37" s="38" t="s">
        <v>63</v>
      </c>
      <c r="H37" s="38"/>
      <c r="I37" s="80">
        <v>180</v>
      </c>
      <c r="J37" s="80">
        <v>0.11</v>
      </c>
      <c r="K37" s="80">
        <v>40</v>
      </c>
      <c r="L37" s="121">
        <v>1</v>
      </c>
      <c r="M37" s="47">
        <f t="shared" si="4"/>
        <v>1.55</v>
      </c>
      <c r="N37" s="47">
        <v>0.8</v>
      </c>
      <c r="O37" s="25">
        <v>-55</v>
      </c>
      <c r="P37" s="25">
        <v>125</v>
      </c>
      <c r="Q37" s="124">
        <f t="shared" si="9"/>
        <v>0.4444444444444444</v>
      </c>
      <c r="R37" s="15"/>
      <c r="S37" s="47">
        <v>1.8</v>
      </c>
      <c r="T37" s="180">
        <v>0.15</v>
      </c>
      <c r="U37" s="25">
        <v>8</v>
      </c>
      <c r="V37" s="15">
        <v>55</v>
      </c>
      <c r="W37" s="54">
        <f t="shared" si="10"/>
        <v>440</v>
      </c>
      <c r="X37" s="74">
        <f t="shared" si="11"/>
        <v>0.00015</v>
      </c>
      <c r="Y37" s="93">
        <f t="shared" si="12"/>
        <v>9.899999999999998E-06</v>
      </c>
      <c r="Z37" s="112">
        <v>0.04</v>
      </c>
    </row>
    <row r="38" spans="1:26" s="6" customFormat="1" ht="12.75">
      <c r="A38" s="39" t="s">
        <v>51</v>
      </c>
      <c r="B38" s="25">
        <v>2020</v>
      </c>
      <c r="C38" s="25">
        <v>8</v>
      </c>
      <c r="D38" s="42" t="s">
        <v>259</v>
      </c>
      <c r="E38" s="38" t="s">
        <v>221</v>
      </c>
      <c r="F38" s="38" t="s">
        <v>215</v>
      </c>
      <c r="G38" s="38" t="s">
        <v>63</v>
      </c>
      <c r="H38" s="38"/>
      <c r="I38" s="80">
        <v>180</v>
      </c>
      <c r="J38" s="80">
        <v>0.11</v>
      </c>
      <c r="K38" s="80">
        <v>40</v>
      </c>
      <c r="L38" s="25">
        <v>2</v>
      </c>
      <c r="M38" s="47">
        <f t="shared" si="4"/>
        <v>2.55</v>
      </c>
      <c r="N38" s="47">
        <v>0.2</v>
      </c>
      <c r="O38" s="25">
        <v>-55</v>
      </c>
      <c r="P38" s="25">
        <v>125</v>
      </c>
      <c r="Q38" s="90">
        <f aca="true" t="shared" si="13" ref="Q38:Q43">100*N38/(P38-O38)</f>
        <v>0.1111111111111111</v>
      </c>
      <c r="R38" s="15"/>
      <c r="S38" s="47">
        <v>1.8</v>
      </c>
      <c r="T38" s="180">
        <v>0.15</v>
      </c>
      <c r="U38" s="25">
        <v>8</v>
      </c>
      <c r="V38" s="15">
        <v>55</v>
      </c>
      <c r="W38" s="54">
        <f aca="true" t="shared" si="14" ref="W38:W43">U38*V38</f>
        <v>440</v>
      </c>
      <c r="X38" s="74">
        <f aca="true" t="shared" si="15" ref="X38:X43">T38/1000</f>
        <v>0.00015</v>
      </c>
      <c r="Y38" s="93">
        <f aca="true" t="shared" si="16" ref="Y38:Y43">W38*X38^2</f>
        <v>9.899999999999998E-06</v>
      </c>
      <c r="Z38" s="112">
        <v>0.04</v>
      </c>
    </row>
    <row r="39" spans="1:26" s="6" customFormat="1" ht="12.75">
      <c r="A39" s="39" t="s">
        <v>260</v>
      </c>
      <c r="B39" s="25">
        <v>2020</v>
      </c>
      <c r="C39" s="25">
        <v>9</v>
      </c>
      <c r="D39" s="42" t="s">
        <v>261</v>
      </c>
      <c r="E39" s="38" t="s">
        <v>166</v>
      </c>
      <c r="F39" s="38" t="s">
        <v>262</v>
      </c>
      <c r="G39" s="38" t="s">
        <v>126</v>
      </c>
      <c r="H39" s="38"/>
      <c r="I39" s="80">
        <v>130</v>
      </c>
      <c r="J39" s="80">
        <v>0.025</v>
      </c>
      <c r="K39" s="80">
        <v>8</v>
      </c>
      <c r="L39" s="25">
        <v>2</v>
      </c>
      <c r="M39" s="47">
        <f t="shared" si="4"/>
        <v>2.55</v>
      </c>
      <c r="N39" s="47">
        <v>1.7</v>
      </c>
      <c r="O39" s="25">
        <v>-40</v>
      </c>
      <c r="P39" s="25">
        <v>85</v>
      </c>
      <c r="Q39" s="90">
        <f t="shared" si="13"/>
        <v>1.36</v>
      </c>
      <c r="R39" s="15"/>
      <c r="S39" s="47">
        <v>1</v>
      </c>
      <c r="T39" s="47">
        <v>226</v>
      </c>
      <c r="U39" s="47">
        <v>0.25</v>
      </c>
      <c r="V39" s="15">
        <v>12.5</v>
      </c>
      <c r="W39" s="54">
        <f t="shared" si="14"/>
        <v>3.125</v>
      </c>
      <c r="X39" s="74">
        <f t="shared" si="15"/>
        <v>0.226</v>
      </c>
      <c r="Y39" s="92">
        <f t="shared" si="16"/>
        <v>0.15961250000000002</v>
      </c>
      <c r="Z39" s="115">
        <v>3.8</v>
      </c>
    </row>
    <row r="40" spans="1:27" s="6" customFormat="1" ht="12.75">
      <c r="A40" s="39" t="s">
        <v>76</v>
      </c>
      <c r="B40" s="25">
        <v>2021</v>
      </c>
      <c r="C40" s="25">
        <v>2</v>
      </c>
      <c r="D40" s="42" t="s">
        <v>263</v>
      </c>
      <c r="E40" s="38" t="s">
        <v>221</v>
      </c>
      <c r="F40" s="38" t="s">
        <v>207</v>
      </c>
      <c r="G40" s="38" t="s">
        <v>63</v>
      </c>
      <c r="H40" s="38" t="s">
        <v>236</v>
      </c>
      <c r="I40" s="80">
        <v>180</v>
      </c>
      <c r="J40" s="80">
        <v>0.12</v>
      </c>
      <c r="K40" s="80">
        <v>20</v>
      </c>
      <c r="L40" s="128">
        <v>1</v>
      </c>
      <c r="M40" s="47">
        <f t="shared" si="4"/>
        <v>1.55</v>
      </c>
      <c r="N40" s="47">
        <v>1</v>
      </c>
      <c r="O40" s="25">
        <v>-55</v>
      </c>
      <c r="P40" s="25">
        <v>125</v>
      </c>
      <c r="Q40" s="124">
        <f t="shared" si="13"/>
        <v>0.5555555555555556</v>
      </c>
      <c r="R40" s="15"/>
      <c r="S40" s="47">
        <v>1.8</v>
      </c>
      <c r="T40" s="47">
        <v>0.45</v>
      </c>
      <c r="U40" s="25">
        <v>10</v>
      </c>
      <c r="V40" s="15">
        <v>66</v>
      </c>
      <c r="W40" s="54">
        <f t="shared" si="14"/>
        <v>660</v>
      </c>
      <c r="X40" s="74">
        <f t="shared" si="15"/>
        <v>0.00045</v>
      </c>
      <c r="Y40" s="92">
        <f t="shared" si="16"/>
        <v>0.00013365</v>
      </c>
      <c r="Z40" s="47" t="s">
        <v>50</v>
      </c>
      <c r="AA40" s="75"/>
    </row>
    <row r="41" spans="1:27" s="6" customFormat="1" ht="12.75">
      <c r="A41" s="39" t="s">
        <v>76</v>
      </c>
      <c r="B41" s="25">
        <v>2021</v>
      </c>
      <c r="C41" s="25">
        <v>2</v>
      </c>
      <c r="D41" s="42" t="s">
        <v>263</v>
      </c>
      <c r="E41" s="38" t="s">
        <v>221</v>
      </c>
      <c r="F41" s="38" t="s">
        <v>207</v>
      </c>
      <c r="G41" s="38" t="s">
        <v>63</v>
      </c>
      <c r="H41" s="38" t="s">
        <v>236</v>
      </c>
      <c r="I41" s="80">
        <v>180</v>
      </c>
      <c r="J41" s="80">
        <v>0.12</v>
      </c>
      <c r="K41" s="80">
        <v>20</v>
      </c>
      <c r="L41" s="181">
        <v>2</v>
      </c>
      <c r="M41" s="47">
        <f t="shared" si="4"/>
        <v>2.55</v>
      </c>
      <c r="N41" s="47">
        <v>0.06</v>
      </c>
      <c r="O41" s="25">
        <v>-55</v>
      </c>
      <c r="P41" s="25">
        <v>125</v>
      </c>
      <c r="Q41" s="125">
        <f t="shared" si="13"/>
        <v>0.03333333333333333</v>
      </c>
      <c r="R41" s="15"/>
      <c r="S41" s="47">
        <v>1.8</v>
      </c>
      <c r="T41" s="47">
        <v>0.45</v>
      </c>
      <c r="U41" s="25">
        <v>10</v>
      </c>
      <c r="V41" s="15">
        <v>66</v>
      </c>
      <c r="W41" s="54">
        <f t="shared" si="14"/>
        <v>660</v>
      </c>
      <c r="X41" s="74">
        <f t="shared" si="15"/>
        <v>0.00045</v>
      </c>
      <c r="Y41" s="92">
        <f t="shared" si="16"/>
        <v>0.00013365</v>
      </c>
      <c r="Z41" s="47" t="s">
        <v>50</v>
      </c>
      <c r="AA41" s="75"/>
    </row>
    <row r="42" spans="1:27" s="6" customFormat="1" ht="12.75">
      <c r="A42" s="39" t="s">
        <v>76</v>
      </c>
      <c r="B42" s="25">
        <v>2021</v>
      </c>
      <c r="C42" s="25">
        <v>2</v>
      </c>
      <c r="D42" s="42" t="s">
        <v>264</v>
      </c>
      <c r="E42" s="38" t="s">
        <v>244</v>
      </c>
      <c r="F42" s="38" t="s">
        <v>225</v>
      </c>
      <c r="G42" s="38" t="s">
        <v>55</v>
      </c>
      <c r="H42" s="38" t="s">
        <v>236</v>
      </c>
      <c r="I42" s="80">
        <v>65</v>
      </c>
      <c r="J42" s="74">
        <v>0.0022</v>
      </c>
      <c r="K42" s="80">
        <v>20</v>
      </c>
      <c r="L42" s="121">
        <v>1</v>
      </c>
      <c r="M42" s="47">
        <f>L42+0.55</f>
        <v>1.55</v>
      </c>
      <c r="N42" s="47">
        <v>2.6</v>
      </c>
      <c r="O42" s="25">
        <v>-55</v>
      </c>
      <c r="P42" s="25">
        <v>125</v>
      </c>
      <c r="Q42" s="124">
        <f t="shared" si="13"/>
        <v>1.4444444444444444</v>
      </c>
      <c r="R42" s="15"/>
      <c r="S42" s="47">
        <v>0.9</v>
      </c>
      <c r="T42" s="47">
        <v>12.8</v>
      </c>
      <c r="U42" s="25">
        <v>1</v>
      </c>
      <c r="V42" s="15">
        <v>28</v>
      </c>
      <c r="W42" s="54">
        <f t="shared" si="14"/>
        <v>28</v>
      </c>
      <c r="X42" s="74">
        <f t="shared" si="15"/>
        <v>0.0128</v>
      </c>
      <c r="Y42" s="92">
        <f t="shared" si="16"/>
        <v>0.00458752</v>
      </c>
      <c r="Z42" s="115">
        <v>9.1</v>
      </c>
      <c r="AA42" s="75"/>
    </row>
    <row r="43" spans="1:27" s="6" customFormat="1" ht="12.75">
      <c r="A43" s="39" t="s">
        <v>260</v>
      </c>
      <c r="B43" s="25">
        <v>2021</v>
      </c>
      <c r="C43" s="25">
        <v>8</v>
      </c>
      <c r="D43" s="42" t="s">
        <v>265</v>
      </c>
      <c r="E43" s="38" t="s">
        <v>266</v>
      </c>
      <c r="F43" s="38" t="s">
        <v>267</v>
      </c>
      <c r="G43" s="38" t="s">
        <v>268</v>
      </c>
      <c r="H43" s="38"/>
      <c r="I43" s="80">
        <v>65</v>
      </c>
      <c r="J43" s="80">
        <v>0.47</v>
      </c>
      <c r="K43" s="80">
        <v>14</v>
      </c>
      <c r="L43" s="25">
        <v>2</v>
      </c>
      <c r="M43" s="47">
        <f t="shared" si="4"/>
        <v>2.55</v>
      </c>
      <c r="N43" s="47">
        <v>3.4</v>
      </c>
      <c r="O43" s="25">
        <v>-5</v>
      </c>
      <c r="P43" s="25">
        <v>95</v>
      </c>
      <c r="Q43" s="90">
        <f t="shared" si="13"/>
        <v>3.4</v>
      </c>
      <c r="R43" s="15"/>
      <c r="S43" s="47">
        <v>0.9</v>
      </c>
      <c r="T43" s="47">
        <v>9.8</v>
      </c>
      <c r="U43" s="25">
        <v>10</v>
      </c>
      <c r="V43" s="15">
        <v>0.31</v>
      </c>
      <c r="W43" s="54">
        <f t="shared" si="14"/>
        <v>3.1</v>
      </c>
      <c r="X43" s="74">
        <f t="shared" si="15"/>
        <v>0.009800000000000001</v>
      </c>
      <c r="Y43" s="92">
        <f t="shared" si="16"/>
        <v>0.0002977240000000001</v>
      </c>
      <c r="Z43" s="47">
        <v>2.8</v>
      </c>
      <c r="AA43" s="75"/>
    </row>
    <row r="44" spans="1:27" s="6" customFormat="1" ht="12.75">
      <c r="A44" s="167" t="s">
        <v>134</v>
      </c>
      <c r="B44" s="11" t="s">
        <v>384</v>
      </c>
      <c r="C44" s="6">
        <v>8</v>
      </c>
      <c r="D44" s="8" t="s">
        <v>269</v>
      </c>
      <c r="E44" s="6" t="s">
        <v>270</v>
      </c>
      <c r="F44" s="6" t="s">
        <v>197</v>
      </c>
      <c r="G44" s="7" t="s">
        <v>59</v>
      </c>
      <c r="H44" s="7"/>
      <c r="I44" s="168">
        <v>180</v>
      </c>
      <c r="J44" s="168">
        <v>0.588</v>
      </c>
      <c r="K44" s="168">
        <v>13</v>
      </c>
      <c r="L44" s="175">
        <v>2</v>
      </c>
      <c r="M44" s="176"/>
      <c r="N44" s="169">
        <v>1.48</v>
      </c>
      <c r="O44" s="170">
        <v>-30</v>
      </c>
      <c r="P44" s="170">
        <v>100</v>
      </c>
      <c r="Q44" s="171">
        <f aca="true" t="shared" si="17" ref="Q44:Q51">100*N44/(P44-O44)</f>
        <v>1.1384615384615384</v>
      </c>
      <c r="R44" s="169"/>
      <c r="S44" s="170">
        <v>1.8</v>
      </c>
      <c r="T44" s="151">
        <v>20</v>
      </c>
      <c r="U44" s="177">
        <v>0.012</v>
      </c>
      <c r="V44" s="169">
        <v>600</v>
      </c>
      <c r="W44" s="172">
        <f aca="true" t="shared" si="18" ref="W44:W51">U44*V44</f>
        <v>7.2</v>
      </c>
      <c r="X44" s="173">
        <f aca="true" t="shared" si="19" ref="X44:X51">T44/1000</f>
        <v>0.02</v>
      </c>
      <c r="Y44" s="174">
        <f aca="true" t="shared" si="20" ref="Y44:Y51">W44*X44^2</f>
        <v>0.00288</v>
      </c>
      <c r="Z44" s="169">
        <v>0.7</v>
      </c>
      <c r="AA44" s="75"/>
    </row>
    <row r="45" spans="1:27" s="6" customFormat="1" ht="12.75">
      <c r="A45" s="39" t="s">
        <v>76</v>
      </c>
      <c r="B45" s="25">
        <v>2022</v>
      </c>
      <c r="C45" s="25">
        <v>2</v>
      </c>
      <c r="D45" s="42" t="s">
        <v>381</v>
      </c>
      <c r="E45" s="38" t="s">
        <v>382</v>
      </c>
      <c r="F45" s="38" t="s">
        <v>197</v>
      </c>
      <c r="G45" s="38" t="s">
        <v>105</v>
      </c>
      <c r="H45" s="38"/>
      <c r="I45" s="80">
        <v>5</v>
      </c>
      <c r="J45" s="74">
        <v>0.00635</v>
      </c>
      <c r="K45" s="80">
        <v>20</v>
      </c>
      <c r="L45" s="25">
        <v>2</v>
      </c>
      <c r="M45" s="47">
        <f>L45+0.55</f>
        <v>2.55</v>
      </c>
      <c r="N45" s="47">
        <v>3.6</v>
      </c>
      <c r="O45" s="25">
        <v>-40</v>
      </c>
      <c r="P45" s="25">
        <v>150</v>
      </c>
      <c r="Q45" s="90">
        <f t="shared" si="17"/>
        <v>1.894736842105263</v>
      </c>
      <c r="R45" s="15"/>
      <c r="S45" s="47" t="s">
        <v>383</v>
      </c>
      <c r="T45" s="47">
        <v>114</v>
      </c>
      <c r="U45" s="177">
        <v>0.012</v>
      </c>
      <c r="V45" s="15">
        <v>15</v>
      </c>
      <c r="W45" s="54">
        <f t="shared" si="18"/>
        <v>0.18</v>
      </c>
      <c r="X45" s="74">
        <f t="shared" si="19"/>
        <v>0.114</v>
      </c>
      <c r="Y45" s="92">
        <f t="shared" si="20"/>
        <v>0.00233928</v>
      </c>
      <c r="Z45" s="47">
        <v>0.41</v>
      </c>
      <c r="AA45" s="75"/>
    </row>
    <row r="46" spans="1:26" s="6" customFormat="1" ht="12.75">
      <c r="A46" s="39" t="s">
        <v>60</v>
      </c>
      <c r="B46" s="25">
        <v>2022</v>
      </c>
      <c r="C46" s="25">
        <v>9</v>
      </c>
      <c r="D46" s="102" t="s">
        <v>395</v>
      </c>
      <c r="E46" s="103" t="s">
        <v>394</v>
      </c>
      <c r="F46" s="38" t="s">
        <v>215</v>
      </c>
      <c r="G46" s="38" t="s">
        <v>59</v>
      </c>
      <c r="H46" s="103"/>
      <c r="I46" s="80">
        <v>65</v>
      </c>
      <c r="J46" s="80">
        <v>0.0018</v>
      </c>
      <c r="K46" s="80">
        <v>20</v>
      </c>
      <c r="L46" s="25">
        <v>2</v>
      </c>
      <c r="M46" s="47"/>
      <c r="N46" s="47">
        <v>0.7</v>
      </c>
      <c r="O46" s="25">
        <v>-20</v>
      </c>
      <c r="P46" s="25">
        <v>120</v>
      </c>
      <c r="Q46" s="90">
        <f t="shared" si="17"/>
        <v>0.5</v>
      </c>
      <c r="R46" s="15"/>
      <c r="S46" s="47" t="s">
        <v>257</v>
      </c>
      <c r="T46" s="47">
        <v>470</v>
      </c>
      <c r="U46" s="177">
        <v>0.02</v>
      </c>
      <c r="V46" s="15">
        <v>0.137</v>
      </c>
      <c r="W46" s="172">
        <f t="shared" si="18"/>
        <v>0.0027400000000000002</v>
      </c>
      <c r="X46" s="173">
        <f t="shared" si="19"/>
        <v>0.47</v>
      </c>
      <c r="Y46" s="174">
        <f t="shared" si="20"/>
        <v>0.000605266</v>
      </c>
      <c r="Z46" s="107"/>
    </row>
    <row r="47" spans="1:26" s="6" customFormat="1" ht="12.75">
      <c r="A47" s="39" t="s">
        <v>76</v>
      </c>
      <c r="B47" s="25">
        <v>2023</v>
      </c>
      <c r="C47" s="25">
        <v>2</v>
      </c>
      <c r="D47" s="102" t="s">
        <v>398</v>
      </c>
      <c r="E47" s="103" t="s">
        <v>394</v>
      </c>
      <c r="F47" s="38" t="s">
        <v>215</v>
      </c>
      <c r="G47" s="38" t="s">
        <v>59</v>
      </c>
      <c r="H47" s="103"/>
      <c r="I47" s="80">
        <v>65</v>
      </c>
      <c r="J47" s="74">
        <v>0.0023</v>
      </c>
      <c r="K47" s="80">
        <v>15</v>
      </c>
      <c r="L47" s="25">
        <v>2</v>
      </c>
      <c r="M47" s="47"/>
      <c r="N47" s="47">
        <v>1.5</v>
      </c>
      <c r="O47" s="25">
        <v>-20</v>
      </c>
      <c r="P47" s="25">
        <v>120</v>
      </c>
      <c r="Q47" s="90">
        <f t="shared" si="17"/>
        <v>1.0714285714285714</v>
      </c>
      <c r="R47" s="15"/>
      <c r="S47" s="47" t="s">
        <v>257</v>
      </c>
      <c r="T47" s="47">
        <v>470</v>
      </c>
      <c r="U47" s="177">
        <v>0.02</v>
      </c>
      <c r="V47" s="15">
        <v>0.149</v>
      </c>
      <c r="W47" s="54">
        <f t="shared" si="18"/>
        <v>0.00298</v>
      </c>
      <c r="X47" s="74">
        <f t="shared" si="19"/>
        <v>0.47</v>
      </c>
      <c r="Y47" s="92">
        <f t="shared" si="20"/>
        <v>0.0006582819999999999</v>
      </c>
      <c r="Z47" s="47"/>
    </row>
    <row r="48" spans="1:26" s="6" customFormat="1" ht="12.75">
      <c r="A48" s="39" t="s">
        <v>260</v>
      </c>
      <c r="B48" s="25">
        <v>2023</v>
      </c>
      <c r="C48" s="25"/>
      <c r="D48" s="102" t="s">
        <v>407</v>
      </c>
      <c r="E48" s="103" t="s">
        <v>251</v>
      </c>
      <c r="F48" s="38" t="s">
        <v>225</v>
      </c>
      <c r="G48" s="38" t="s">
        <v>268</v>
      </c>
      <c r="H48" s="103" t="s">
        <v>69</v>
      </c>
      <c r="I48" s="80">
        <v>65</v>
      </c>
      <c r="J48" s="74">
        <v>0.0064</v>
      </c>
      <c r="K48" s="80">
        <v>16</v>
      </c>
      <c r="L48" s="128">
        <v>1</v>
      </c>
      <c r="M48" s="47"/>
      <c r="N48" s="47">
        <v>1.28</v>
      </c>
      <c r="O48" s="25">
        <v>-50</v>
      </c>
      <c r="P48" s="25">
        <v>125</v>
      </c>
      <c r="Q48" s="124">
        <f t="shared" si="17"/>
        <v>0.7314285714285714</v>
      </c>
      <c r="R48" s="15"/>
      <c r="S48" s="47">
        <v>0.9</v>
      </c>
      <c r="T48" s="47">
        <v>1.05</v>
      </c>
      <c r="U48" s="177">
        <v>2.5</v>
      </c>
      <c r="V48" s="15">
        <v>40</v>
      </c>
      <c r="W48" s="54">
        <f t="shared" si="18"/>
        <v>100</v>
      </c>
      <c r="X48" s="74">
        <f t="shared" si="19"/>
        <v>0.0010500000000000002</v>
      </c>
      <c r="Y48" s="92">
        <f t="shared" si="20"/>
        <v>0.00011025000000000002</v>
      </c>
      <c r="Z48" s="47">
        <v>0.24</v>
      </c>
    </row>
    <row r="49" spans="1:26" s="6" customFormat="1" ht="12.75">
      <c r="A49" s="39" t="s">
        <v>260</v>
      </c>
      <c r="B49" s="25">
        <v>2023</v>
      </c>
      <c r="C49" s="25"/>
      <c r="D49" s="102" t="s">
        <v>407</v>
      </c>
      <c r="E49" s="103" t="s">
        <v>251</v>
      </c>
      <c r="F49" s="38" t="s">
        <v>225</v>
      </c>
      <c r="G49" s="38" t="s">
        <v>268</v>
      </c>
      <c r="H49" s="103" t="s">
        <v>69</v>
      </c>
      <c r="I49" s="80">
        <v>65</v>
      </c>
      <c r="J49" s="74">
        <v>0.0064</v>
      </c>
      <c r="K49" s="80">
        <v>16</v>
      </c>
      <c r="L49" s="25">
        <v>2</v>
      </c>
      <c r="M49" s="47"/>
      <c r="N49" s="47">
        <v>0.24</v>
      </c>
      <c r="O49" s="25">
        <v>-50</v>
      </c>
      <c r="P49" s="25">
        <v>125</v>
      </c>
      <c r="Q49" s="90">
        <f t="shared" si="17"/>
        <v>0.13714285714285715</v>
      </c>
      <c r="R49" s="15"/>
      <c r="S49" s="47">
        <v>0.9</v>
      </c>
      <c r="T49" s="47">
        <v>1.05</v>
      </c>
      <c r="U49" s="177">
        <v>2.5</v>
      </c>
      <c r="V49" s="15">
        <v>40</v>
      </c>
      <c r="W49" s="54">
        <f t="shared" si="18"/>
        <v>100</v>
      </c>
      <c r="X49" s="74">
        <f t="shared" si="19"/>
        <v>0.0010500000000000002</v>
      </c>
      <c r="Y49" s="92">
        <f t="shared" si="20"/>
        <v>0.00011025000000000002</v>
      </c>
      <c r="Z49" s="47">
        <v>0.24</v>
      </c>
    </row>
    <row r="50" spans="1:26" s="6" customFormat="1" ht="12.75">
      <c r="A50" s="39" t="s">
        <v>51</v>
      </c>
      <c r="B50" s="25">
        <v>2023</v>
      </c>
      <c r="C50" s="25"/>
      <c r="D50" s="102" t="s">
        <v>405</v>
      </c>
      <c r="E50" s="103" t="s">
        <v>406</v>
      </c>
      <c r="F50" s="38" t="s">
        <v>225</v>
      </c>
      <c r="G50" s="38" t="s">
        <v>268</v>
      </c>
      <c r="H50" s="103"/>
      <c r="I50" s="80">
        <v>65</v>
      </c>
      <c r="J50" s="80">
        <v>0.0294</v>
      </c>
      <c r="K50" s="80">
        <v>11</v>
      </c>
      <c r="L50" s="128">
        <v>1</v>
      </c>
      <c r="M50" s="47"/>
      <c r="N50" s="47">
        <v>9</v>
      </c>
      <c r="O50" s="25">
        <v>-40</v>
      </c>
      <c r="P50" s="25">
        <v>125</v>
      </c>
      <c r="Q50" s="124">
        <f t="shared" si="17"/>
        <v>5.454545454545454</v>
      </c>
      <c r="R50" s="15"/>
      <c r="S50" s="47">
        <v>0.5</v>
      </c>
      <c r="T50" s="47">
        <v>2.72</v>
      </c>
      <c r="U50" s="177">
        <v>5</v>
      </c>
      <c r="V50" s="15">
        <v>10.4</v>
      </c>
      <c r="W50" s="172">
        <f t="shared" si="18"/>
        <v>52</v>
      </c>
      <c r="X50" s="173">
        <f t="shared" si="19"/>
        <v>0.00272</v>
      </c>
      <c r="Y50" s="174">
        <f t="shared" si="20"/>
        <v>0.00038471680000000006</v>
      </c>
      <c r="Z50" s="107">
        <v>0.9</v>
      </c>
    </row>
    <row r="51" spans="1:26" s="6" customFormat="1" ht="12.75">
      <c r="A51" s="39" t="s">
        <v>51</v>
      </c>
      <c r="B51" s="25">
        <v>2023</v>
      </c>
      <c r="C51" s="25"/>
      <c r="D51" s="102" t="s">
        <v>405</v>
      </c>
      <c r="E51" s="103" t="s">
        <v>406</v>
      </c>
      <c r="F51" s="38" t="s">
        <v>225</v>
      </c>
      <c r="G51" s="38" t="s">
        <v>268</v>
      </c>
      <c r="H51" s="103"/>
      <c r="I51" s="80">
        <v>65</v>
      </c>
      <c r="J51" s="80">
        <v>0.0294</v>
      </c>
      <c r="K51" s="80">
        <v>11</v>
      </c>
      <c r="L51" s="25">
        <v>2</v>
      </c>
      <c r="M51" s="47"/>
      <c r="N51" s="47">
        <v>0.5</v>
      </c>
      <c r="O51" s="25">
        <v>-40</v>
      </c>
      <c r="P51" s="25">
        <v>125</v>
      </c>
      <c r="Q51" s="90">
        <f t="shared" si="17"/>
        <v>0.30303030303030304</v>
      </c>
      <c r="R51" s="15"/>
      <c r="S51" s="47">
        <v>0.5</v>
      </c>
      <c r="T51" s="47">
        <v>2.72</v>
      </c>
      <c r="U51" s="177">
        <v>5</v>
      </c>
      <c r="V51" s="15">
        <v>10.4</v>
      </c>
      <c r="W51" s="172">
        <f t="shared" si="18"/>
        <v>52</v>
      </c>
      <c r="X51" s="173">
        <f t="shared" si="19"/>
        <v>0.00272</v>
      </c>
      <c r="Y51" s="174">
        <f t="shared" si="20"/>
        <v>0.00038471680000000006</v>
      </c>
      <c r="Z51" s="107">
        <v>0.9</v>
      </c>
    </row>
    <row r="52" spans="1:26" s="6" customFormat="1" ht="12.75">
      <c r="A52" s="39"/>
      <c r="B52" s="25"/>
      <c r="C52" s="25"/>
      <c r="D52" s="102"/>
      <c r="E52" s="103"/>
      <c r="F52" s="38"/>
      <c r="G52" s="38"/>
      <c r="H52" s="103"/>
      <c r="I52" s="80"/>
      <c r="J52" s="80"/>
      <c r="K52" s="80"/>
      <c r="L52" s="25"/>
      <c r="M52" s="47"/>
      <c r="N52" s="47"/>
      <c r="O52" s="25"/>
      <c r="P52" s="25"/>
      <c r="Q52" s="47"/>
      <c r="R52" s="15"/>
      <c r="S52" s="47"/>
      <c r="T52" s="47"/>
      <c r="U52" s="177"/>
      <c r="V52" s="15"/>
      <c r="W52" s="172"/>
      <c r="X52" s="173"/>
      <c r="Y52" s="174"/>
      <c r="Z52" s="107"/>
    </row>
    <row r="53" spans="1:27" s="6" customFormat="1" ht="15">
      <c r="A53" s="111" t="s">
        <v>194</v>
      </c>
      <c r="B53" s="11"/>
      <c r="D53" s="8"/>
      <c r="E53" s="12"/>
      <c r="G53" s="7"/>
      <c r="H53" s="7"/>
      <c r="I53" s="81"/>
      <c r="J53" s="20"/>
      <c r="K53" s="12"/>
      <c r="L53" s="9"/>
      <c r="M53" s="9"/>
      <c r="N53" s="21"/>
      <c r="O53" s="21"/>
      <c r="P53" s="21"/>
      <c r="R53" s="17"/>
      <c r="S53" s="21"/>
      <c r="T53" s="21"/>
      <c r="U53" s="21"/>
      <c r="W53" s="54"/>
      <c r="X53" s="74"/>
      <c r="Y53" s="92"/>
      <c r="Z53" s="21"/>
      <c r="AA53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zoomScalePageLayoutView="0" workbookViewId="0" topLeftCell="A1">
      <pane ySplit="1" topLeftCell="A18" activePane="bottomLeft" state="frozen"/>
      <selection pane="topLeft" activeCell="A1" sqref="A1"/>
      <selection pane="bottomLeft" activeCell="D17" sqref="D17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9.28125" style="0" customWidth="1"/>
    <col min="5" max="5" width="13.2812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0.71875" style="0" customWidth="1"/>
    <col min="25" max="25" width="10.28125" style="0" customWidth="1"/>
    <col min="26" max="26" width="10.574218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52" customFormat="1" ht="12.75" customHeight="1">
      <c r="A2" s="39" t="s">
        <v>51</v>
      </c>
      <c r="B2" s="25">
        <v>2005</v>
      </c>
      <c r="C2" s="25">
        <v>8</v>
      </c>
      <c r="D2" s="42" t="s">
        <v>271</v>
      </c>
      <c r="E2" s="38" t="s">
        <v>272</v>
      </c>
      <c r="F2" s="38" t="s">
        <v>273</v>
      </c>
      <c r="G2" s="38" t="s">
        <v>105</v>
      </c>
      <c r="H2" s="38"/>
      <c r="I2" s="80">
        <v>350</v>
      </c>
      <c r="J2" s="80">
        <v>0.175</v>
      </c>
      <c r="K2" s="80">
        <v>25</v>
      </c>
      <c r="L2" s="25">
        <v>2</v>
      </c>
      <c r="M2" s="47">
        <f>L2+0.7</f>
        <v>2.7</v>
      </c>
      <c r="N2" s="15">
        <v>1.6</v>
      </c>
      <c r="O2" s="25">
        <v>0</v>
      </c>
      <c r="P2" s="25">
        <v>100</v>
      </c>
      <c r="Q2" s="90">
        <f>100*N2/(P2-O2)</f>
        <v>1.6</v>
      </c>
      <c r="R2" s="25">
        <f>V2/S2</f>
        <v>3.0303030303030303</v>
      </c>
      <c r="S2" s="15">
        <v>3.3</v>
      </c>
      <c r="T2" s="25">
        <v>80</v>
      </c>
      <c r="U2" s="25">
        <v>500</v>
      </c>
      <c r="V2" s="15">
        <v>10</v>
      </c>
      <c r="W2" s="54">
        <f aca="true" t="shared" si="0" ref="W2:W29">U2*V2</f>
        <v>5000</v>
      </c>
      <c r="X2" s="74">
        <f aca="true" t="shared" si="1" ref="X2:X29">T2/1000</f>
        <v>0.08</v>
      </c>
      <c r="Y2" s="92">
        <f aca="true" t="shared" si="2" ref="Y2:Y29">W2*X2^2</f>
        <v>32</v>
      </c>
      <c r="Z2" s="26"/>
      <c r="AA2" s="164"/>
      <c r="AB2" s="164"/>
      <c r="AC2" s="163"/>
    </row>
    <row r="3" spans="1:29" s="52" customFormat="1" ht="12.75" customHeight="1">
      <c r="A3" s="39" t="s">
        <v>274</v>
      </c>
      <c r="B3" s="25">
        <v>2006</v>
      </c>
      <c r="C3" s="25">
        <v>4</v>
      </c>
      <c r="D3" s="42" t="s">
        <v>275</v>
      </c>
      <c r="E3" s="38" t="s">
        <v>276</v>
      </c>
      <c r="F3" s="38" t="s">
        <v>273</v>
      </c>
      <c r="G3" s="38" t="s">
        <v>105</v>
      </c>
      <c r="H3" s="38"/>
      <c r="I3" s="80">
        <v>350</v>
      </c>
      <c r="J3" s="80">
        <v>0.09</v>
      </c>
      <c r="K3" s="80">
        <v>16</v>
      </c>
      <c r="L3" s="25">
        <v>2</v>
      </c>
      <c r="M3" s="47">
        <f aca="true" t="shared" si="3" ref="M3:M37">L3+0.7</f>
        <v>2.7</v>
      </c>
      <c r="N3" s="15">
        <v>1.2</v>
      </c>
      <c r="O3" s="25">
        <v>-40</v>
      </c>
      <c r="P3" s="25">
        <v>60</v>
      </c>
      <c r="Q3" s="88">
        <f>100*N3/(P3-O3)</f>
        <v>1.2</v>
      </c>
      <c r="R3" s="25"/>
      <c r="S3" s="15">
        <v>3</v>
      </c>
      <c r="T3" s="25">
        <v>90</v>
      </c>
      <c r="U3" s="25">
        <v>200</v>
      </c>
      <c r="V3" s="15">
        <v>1.5</v>
      </c>
      <c r="W3" s="54">
        <f t="shared" si="0"/>
        <v>300</v>
      </c>
      <c r="X3" s="74">
        <f t="shared" si="1"/>
        <v>0.09</v>
      </c>
      <c r="Y3" s="92">
        <f t="shared" si="2"/>
        <v>2.4299999999999997</v>
      </c>
      <c r="Z3" s="26"/>
      <c r="AA3" s="26"/>
      <c r="AB3" s="26"/>
      <c r="AC3" s="26"/>
    </row>
    <row r="4" spans="1:25" s="26" customFormat="1" ht="12.75" customHeight="1">
      <c r="A4" s="39" t="s">
        <v>183</v>
      </c>
      <c r="B4" s="25">
        <v>2008</v>
      </c>
      <c r="C4" s="25">
        <v>9</v>
      </c>
      <c r="D4" s="42" t="s">
        <v>277</v>
      </c>
      <c r="E4" s="38" t="s">
        <v>278</v>
      </c>
      <c r="F4" s="38" t="s">
        <v>273</v>
      </c>
      <c r="G4" s="38" t="s">
        <v>118</v>
      </c>
      <c r="H4" s="38"/>
      <c r="I4" s="80">
        <v>180</v>
      </c>
      <c r="J4" s="80">
        <v>0.05</v>
      </c>
      <c r="K4" s="80">
        <v>5</v>
      </c>
      <c r="L4" s="25">
        <v>2</v>
      </c>
      <c r="M4" s="47">
        <f t="shared" si="3"/>
        <v>2.7</v>
      </c>
      <c r="N4" s="15">
        <v>4.6</v>
      </c>
      <c r="O4" s="25">
        <v>0</v>
      </c>
      <c r="P4" s="25">
        <v>100</v>
      </c>
      <c r="Q4" s="88">
        <f>100*N4/(P4-O4)</f>
        <v>4.6</v>
      </c>
      <c r="R4" s="15">
        <v>0.22</v>
      </c>
      <c r="S4" s="15">
        <v>1</v>
      </c>
      <c r="T4" s="25">
        <v>100</v>
      </c>
      <c r="U4" s="25">
        <v>100</v>
      </c>
      <c r="V4" s="15">
        <f>R4*S4</f>
        <v>0.22</v>
      </c>
      <c r="W4" s="54">
        <f t="shared" si="0"/>
        <v>22</v>
      </c>
      <c r="X4" s="74">
        <f t="shared" si="1"/>
        <v>0.1</v>
      </c>
      <c r="Y4" s="92">
        <f t="shared" si="2"/>
        <v>0.22000000000000003</v>
      </c>
    </row>
    <row r="5" spans="1:29" s="52" customFormat="1" ht="12.75" customHeight="1">
      <c r="A5" s="39" t="s">
        <v>183</v>
      </c>
      <c r="B5" s="25">
        <v>2009</v>
      </c>
      <c r="C5" s="25">
        <v>9</v>
      </c>
      <c r="D5" s="42" t="s">
        <v>279</v>
      </c>
      <c r="E5" s="6" t="s">
        <v>280</v>
      </c>
      <c r="F5" s="38" t="s">
        <v>273</v>
      </c>
      <c r="G5" s="38" t="s">
        <v>118</v>
      </c>
      <c r="H5" s="38"/>
      <c r="I5" s="80">
        <v>65</v>
      </c>
      <c r="J5" s="80">
        <v>0.0066</v>
      </c>
      <c r="K5" s="80">
        <v>15</v>
      </c>
      <c r="L5" s="128">
        <v>1</v>
      </c>
      <c r="M5" s="47">
        <f t="shared" si="3"/>
        <v>1.7</v>
      </c>
      <c r="N5" s="15">
        <v>5.6</v>
      </c>
      <c r="O5" s="25">
        <v>-40</v>
      </c>
      <c r="P5" s="25">
        <v>110</v>
      </c>
      <c r="Q5" s="153">
        <f>100*N5/(P5-O5)</f>
        <v>3.7333333333333334</v>
      </c>
      <c r="R5" s="15"/>
      <c r="S5" s="15">
        <v>1.2</v>
      </c>
      <c r="T5" s="25">
        <v>340</v>
      </c>
      <c r="U5" s="27">
        <v>0.0027</v>
      </c>
      <c r="V5" s="15">
        <v>400</v>
      </c>
      <c r="W5" s="54">
        <f t="shared" si="0"/>
        <v>1.08</v>
      </c>
      <c r="X5" s="74">
        <f t="shared" si="1"/>
        <v>0.34</v>
      </c>
      <c r="Y5" s="92">
        <f t="shared" si="2"/>
        <v>0.12484800000000003</v>
      </c>
      <c r="Z5" s="26"/>
      <c r="AA5" s="164"/>
      <c r="AB5" s="164"/>
      <c r="AC5" s="163"/>
    </row>
    <row r="6" spans="1:25" s="62" customFormat="1" ht="12.75" customHeight="1">
      <c r="A6" s="57" t="s">
        <v>144</v>
      </c>
      <c r="B6" s="25">
        <v>2009</v>
      </c>
      <c r="C6" s="25">
        <v>12</v>
      </c>
      <c r="D6" s="42" t="s">
        <v>281</v>
      </c>
      <c r="E6" s="38" t="s">
        <v>272</v>
      </c>
      <c r="F6" s="38" t="s">
        <v>273</v>
      </c>
      <c r="G6" s="38" t="s">
        <v>105</v>
      </c>
      <c r="H6" s="38"/>
      <c r="I6" s="80">
        <v>350</v>
      </c>
      <c r="J6" s="80">
        <v>0.4</v>
      </c>
      <c r="K6" s="80">
        <v>20</v>
      </c>
      <c r="L6" s="25">
        <v>2</v>
      </c>
      <c r="M6" s="47">
        <f t="shared" si="3"/>
        <v>2.7</v>
      </c>
      <c r="N6" s="15">
        <v>2</v>
      </c>
      <c r="O6" s="25">
        <v>0</v>
      </c>
      <c r="P6" s="25">
        <v>75</v>
      </c>
      <c r="Q6" s="88">
        <f>100*N16/(P16-O16)</f>
        <v>8</v>
      </c>
      <c r="R6" s="15"/>
      <c r="S6" s="15">
        <v>3</v>
      </c>
      <c r="T6" s="25">
        <v>500</v>
      </c>
      <c r="U6" s="25">
        <v>50</v>
      </c>
      <c r="V6" s="15">
        <v>9</v>
      </c>
      <c r="W6" s="54">
        <f t="shared" si="0"/>
        <v>450</v>
      </c>
      <c r="X6" s="74">
        <f t="shared" si="1"/>
        <v>0.5</v>
      </c>
      <c r="Y6" s="92">
        <f t="shared" si="2"/>
        <v>112.5</v>
      </c>
    </row>
    <row r="7" spans="1:25" s="26" customFormat="1" ht="12.75" customHeight="1">
      <c r="A7" s="57" t="s">
        <v>101</v>
      </c>
      <c r="B7" s="25">
        <v>2009</v>
      </c>
      <c r="C7" s="25">
        <v>12</v>
      </c>
      <c r="D7" s="42" t="s">
        <v>282</v>
      </c>
      <c r="E7" s="38" t="s">
        <v>146</v>
      </c>
      <c r="F7" s="38" t="s">
        <v>273</v>
      </c>
      <c r="G7" s="38" t="s">
        <v>105</v>
      </c>
      <c r="H7" s="38"/>
      <c r="I7" s="80">
        <v>180</v>
      </c>
      <c r="J7" s="80">
        <v>0.032</v>
      </c>
      <c r="K7" s="80">
        <v>4</v>
      </c>
      <c r="L7" s="25">
        <v>2</v>
      </c>
      <c r="M7" s="47">
        <f t="shared" si="3"/>
        <v>2.7</v>
      </c>
      <c r="N7" s="15">
        <v>1.8</v>
      </c>
      <c r="O7" s="25">
        <v>0</v>
      </c>
      <c r="P7" s="25">
        <v>100</v>
      </c>
      <c r="Q7" s="88">
        <f aca="true" t="shared" si="4" ref="Q7:Q29">100*N7/(P7-O7)</f>
        <v>1.8</v>
      </c>
      <c r="R7" s="15">
        <f>V7</f>
        <v>0.405</v>
      </c>
      <c r="S7" s="15">
        <v>1</v>
      </c>
      <c r="T7" s="25">
        <v>300</v>
      </c>
      <c r="U7" s="25">
        <v>1</v>
      </c>
      <c r="V7" s="15">
        <v>0.405</v>
      </c>
      <c r="W7" s="54">
        <f t="shared" si="0"/>
        <v>0.405</v>
      </c>
      <c r="X7" s="74">
        <f t="shared" si="1"/>
        <v>0.3</v>
      </c>
      <c r="Y7" s="92">
        <f t="shared" si="2"/>
        <v>0.03645</v>
      </c>
    </row>
    <row r="8" spans="1:25" s="26" customFormat="1" ht="12.75" customHeight="1">
      <c r="A8" s="57" t="s">
        <v>283</v>
      </c>
      <c r="B8" s="25">
        <v>2010</v>
      </c>
      <c r="C8" s="25">
        <v>2</v>
      </c>
      <c r="D8" s="42" t="s">
        <v>284</v>
      </c>
      <c r="E8" s="38" t="s">
        <v>285</v>
      </c>
      <c r="F8" s="38" t="s">
        <v>273</v>
      </c>
      <c r="G8" s="38" t="s">
        <v>118</v>
      </c>
      <c r="H8" s="38"/>
      <c r="I8" s="80">
        <v>350</v>
      </c>
      <c r="J8" s="80">
        <v>0.084</v>
      </c>
      <c r="K8" s="80">
        <v>3</v>
      </c>
      <c r="L8" s="25">
        <v>2</v>
      </c>
      <c r="M8" s="47">
        <f t="shared" si="3"/>
        <v>2.7</v>
      </c>
      <c r="N8" s="15">
        <v>0.2</v>
      </c>
      <c r="O8" s="25">
        <v>35</v>
      </c>
      <c r="P8" s="25">
        <v>45</v>
      </c>
      <c r="Q8" s="88">
        <f t="shared" si="4"/>
        <v>2</v>
      </c>
      <c r="R8" s="15"/>
      <c r="S8" s="15">
        <v>2.1</v>
      </c>
      <c r="T8" s="25">
        <v>35</v>
      </c>
      <c r="U8" s="25">
        <v>100</v>
      </c>
      <c r="V8" s="15">
        <v>0.11</v>
      </c>
      <c r="W8" s="54">
        <f t="shared" si="0"/>
        <v>11</v>
      </c>
      <c r="X8" s="74">
        <f t="shared" si="1"/>
        <v>0.035</v>
      </c>
      <c r="Y8" s="92">
        <f t="shared" si="2"/>
        <v>0.013475000000000003</v>
      </c>
    </row>
    <row r="9" spans="1:25" s="26" customFormat="1" ht="12.75" customHeight="1">
      <c r="A9" s="57" t="s">
        <v>51</v>
      </c>
      <c r="B9" s="25">
        <v>2010</v>
      </c>
      <c r="C9" s="25">
        <v>3</v>
      </c>
      <c r="D9" s="42" t="s">
        <v>286</v>
      </c>
      <c r="E9" s="38" t="s">
        <v>272</v>
      </c>
      <c r="F9" s="38" t="s">
        <v>273</v>
      </c>
      <c r="G9" s="38" t="s">
        <v>287</v>
      </c>
      <c r="H9" s="38"/>
      <c r="I9" s="80">
        <v>350</v>
      </c>
      <c r="J9" s="80">
        <v>0.6</v>
      </c>
      <c r="K9" s="80">
        <v>23</v>
      </c>
      <c r="L9" s="25">
        <v>2</v>
      </c>
      <c r="M9" s="47">
        <f t="shared" si="3"/>
        <v>2.7</v>
      </c>
      <c r="N9" s="15">
        <v>1</v>
      </c>
      <c r="O9" s="25">
        <v>0</v>
      </c>
      <c r="P9" s="25">
        <v>90</v>
      </c>
      <c r="Q9" s="88">
        <f t="shared" si="4"/>
        <v>1.1111111111111112</v>
      </c>
      <c r="R9" s="15">
        <v>11.12</v>
      </c>
      <c r="S9" s="15">
        <v>3.3</v>
      </c>
      <c r="T9" s="25">
        <v>92</v>
      </c>
      <c r="U9" s="25">
        <v>500</v>
      </c>
      <c r="V9" s="15">
        <f>R9*S9</f>
        <v>36.696</v>
      </c>
      <c r="W9" s="54">
        <f t="shared" si="0"/>
        <v>18348</v>
      </c>
      <c r="X9" s="74">
        <f t="shared" si="1"/>
        <v>0.092</v>
      </c>
      <c r="Y9" s="92">
        <f t="shared" si="2"/>
        <v>155.297472</v>
      </c>
    </row>
    <row r="10" spans="1:25" s="26" customFormat="1" ht="12.75" customHeight="1">
      <c r="A10" s="57" t="s">
        <v>288</v>
      </c>
      <c r="B10" s="25">
        <v>2010</v>
      </c>
      <c r="C10" s="25">
        <v>5</v>
      </c>
      <c r="D10" s="42" t="s">
        <v>289</v>
      </c>
      <c r="E10" s="38" t="s">
        <v>290</v>
      </c>
      <c r="F10" s="38" t="s">
        <v>273</v>
      </c>
      <c r="G10" s="38" t="s">
        <v>118</v>
      </c>
      <c r="H10" s="38"/>
      <c r="I10" s="80">
        <v>90</v>
      </c>
      <c r="J10" s="74">
        <v>0.00375</v>
      </c>
      <c r="K10" s="80">
        <v>20</v>
      </c>
      <c r="L10" s="25">
        <v>2</v>
      </c>
      <c r="M10" s="47">
        <f t="shared" si="3"/>
        <v>2.7</v>
      </c>
      <c r="N10" s="15">
        <v>1.2</v>
      </c>
      <c r="O10" s="25">
        <v>20</v>
      </c>
      <c r="P10" s="25">
        <v>130</v>
      </c>
      <c r="Q10" s="88">
        <f t="shared" si="4"/>
        <v>1.0909090909090908</v>
      </c>
      <c r="R10" s="15">
        <v>700</v>
      </c>
      <c r="S10" s="15">
        <v>1.3</v>
      </c>
      <c r="T10" s="25">
        <v>200</v>
      </c>
      <c r="U10" s="15">
        <v>0.1</v>
      </c>
      <c r="V10" s="15">
        <f>R10*S10</f>
        <v>910</v>
      </c>
      <c r="W10" s="54">
        <f t="shared" si="0"/>
        <v>91</v>
      </c>
      <c r="X10" s="74">
        <f t="shared" si="1"/>
        <v>0.2</v>
      </c>
      <c r="Y10" s="92">
        <f t="shared" si="2"/>
        <v>3.6400000000000006</v>
      </c>
    </row>
    <row r="11" spans="1:25" s="26" customFormat="1" ht="12.75" customHeight="1">
      <c r="A11" s="57" t="s">
        <v>51</v>
      </c>
      <c r="B11" s="25">
        <v>2010</v>
      </c>
      <c r="C11" s="25">
        <v>6</v>
      </c>
      <c r="D11" s="42" t="s">
        <v>291</v>
      </c>
      <c r="E11" s="38" t="s">
        <v>146</v>
      </c>
      <c r="F11" s="38" t="s">
        <v>273</v>
      </c>
      <c r="G11" s="38" t="s">
        <v>105</v>
      </c>
      <c r="H11" s="38"/>
      <c r="I11" s="80">
        <v>180</v>
      </c>
      <c r="J11" s="80">
        <v>0.042</v>
      </c>
      <c r="K11" s="80">
        <v>9</v>
      </c>
      <c r="L11" s="25">
        <v>2</v>
      </c>
      <c r="M11" s="47">
        <f t="shared" si="3"/>
        <v>2.7</v>
      </c>
      <c r="N11" s="15">
        <v>1.8</v>
      </c>
      <c r="O11" s="25">
        <v>-10</v>
      </c>
      <c r="P11" s="25">
        <v>30</v>
      </c>
      <c r="Q11" s="88">
        <f t="shared" si="4"/>
        <v>4.5</v>
      </c>
      <c r="R11" s="15"/>
      <c r="S11" s="15" t="s">
        <v>292</v>
      </c>
      <c r="T11" s="25">
        <v>200</v>
      </c>
      <c r="U11" s="25">
        <v>30</v>
      </c>
      <c r="V11" s="15">
        <v>0.12</v>
      </c>
      <c r="W11" s="54">
        <f t="shared" si="0"/>
        <v>3.5999999999999996</v>
      </c>
      <c r="X11" s="74">
        <f t="shared" si="1"/>
        <v>0.2</v>
      </c>
      <c r="Y11" s="92">
        <f t="shared" si="2"/>
        <v>0.14400000000000002</v>
      </c>
    </row>
    <row r="12" spans="1:25" s="26" customFormat="1" ht="12.75" customHeight="1">
      <c r="A12" s="57" t="s">
        <v>43</v>
      </c>
      <c r="B12" s="25">
        <v>2011</v>
      </c>
      <c r="C12" s="25">
        <v>1</v>
      </c>
      <c r="D12" s="42" t="s">
        <v>293</v>
      </c>
      <c r="E12" s="38" t="s">
        <v>294</v>
      </c>
      <c r="F12" s="38" t="s">
        <v>273</v>
      </c>
      <c r="G12" s="38" t="s">
        <v>118</v>
      </c>
      <c r="H12" s="38"/>
      <c r="I12" s="80">
        <v>350</v>
      </c>
      <c r="J12" s="80">
        <v>0.08</v>
      </c>
      <c r="K12" s="80">
        <v>3</v>
      </c>
      <c r="L12" s="128">
        <v>1</v>
      </c>
      <c r="M12" s="47">
        <f t="shared" si="3"/>
        <v>1.7</v>
      </c>
      <c r="N12" s="15">
        <v>2.8</v>
      </c>
      <c r="O12" s="25">
        <v>10</v>
      </c>
      <c r="P12" s="25">
        <v>80</v>
      </c>
      <c r="Q12" s="153">
        <f t="shared" si="4"/>
        <v>4</v>
      </c>
      <c r="R12" s="15">
        <f>V12/S12</f>
        <v>4.545454545454545</v>
      </c>
      <c r="S12" s="15">
        <v>2.2</v>
      </c>
      <c r="T12" s="25">
        <v>100</v>
      </c>
      <c r="U12" s="25">
        <v>10</v>
      </c>
      <c r="V12" s="15">
        <v>10</v>
      </c>
      <c r="W12" s="54">
        <f t="shared" si="0"/>
        <v>100</v>
      </c>
      <c r="X12" s="74">
        <f t="shared" si="1"/>
        <v>0.1</v>
      </c>
      <c r="Y12" s="92">
        <f t="shared" si="2"/>
        <v>1.0000000000000002</v>
      </c>
    </row>
    <row r="13" spans="1:25" s="26" customFormat="1" ht="12.75" customHeight="1">
      <c r="A13" s="57" t="s">
        <v>101</v>
      </c>
      <c r="B13" s="25">
        <v>2011</v>
      </c>
      <c r="C13" s="25">
        <v>6</v>
      </c>
      <c r="D13" s="42" t="s">
        <v>295</v>
      </c>
      <c r="E13" s="38" t="s">
        <v>272</v>
      </c>
      <c r="F13" s="38" t="s">
        <v>273</v>
      </c>
      <c r="G13" s="38" t="s">
        <v>118</v>
      </c>
      <c r="H13" s="38"/>
      <c r="I13" s="80">
        <v>200</v>
      </c>
      <c r="J13" s="80"/>
      <c r="K13" s="80">
        <v>20</v>
      </c>
      <c r="L13" s="128">
        <v>1</v>
      </c>
      <c r="M13" s="47">
        <f t="shared" si="3"/>
        <v>1.7</v>
      </c>
      <c r="N13" s="15">
        <v>1.3</v>
      </c>
      <c r="O13" s="25">
        <v>0</v>
      </c>
      <c r="P13" s="25">
        <v>100</v>
      </c>
      <c r="Q13" s="153">
        <f t="shared" si="4"/>
        <v>1.3</v>
      </c>
      <c r="R13" s="15"/>
      <c r="S13" s="15">
        <v>2.5</v>
      </c>
      <c r="T13" s="25">
        <v>133</v>
      </c>
      <c r="U13" s="25">
        <v>1</v>
      </c>
      <c r="V13" s="15">
        <v>175</v>
      </c>
      <c r="W13" s="54">
        <f t="shared" si="0"/>
        <v>175</v>
      </c>
      <c r="X13" s="74">
        <f t="shared" si="1"/>
        <v>0.133</v>
      </c>
      <c r="Y13" s="92">
        <f t="shared" si="2"/>
        <v>3.0955750000000006</v>
      </c>
    </row>
    <row r="14" spans="1:25" s="26" customFormat="1" ht="12.75" customHeight="1">
      <c r="A14" s="39" t="s">
        <v>60</v>
      </c>
      <c r="B14" s="25">
        <v>2011</v>
      </c>
      <c r="C14" s="25">
        <v>9</v>
      </c>
      <c r="D14" s="42" t="s">
        <v>296</v>
      </c>
      <c r="E14" s="38" t="s">
        <v>87</v>
      </c>
      <c r="F14" s="38" t="s">
        <v>297</v>
      </c>
      <c r="G14" s="38" t="s">
        <v>88</v>
      </c>
      <c r="H14" s="38"/>
      <c r="I14" s="80">
        <v>160</v>
      </c>
      <c r="J14" s="80">
        <v>0.12</v>
      </c>
      <c r="K14" s="80">
        <v>20</v>
      </c>
      <c r="L14" s="128">
        <v>1</v>
      </c>
      <c r="M14" s="47">
        <f>L14+0.7</f>
        <v>1.7</v>
      </c>
      <c r="N14" s="15">
        <v>0.8</v>
      </c>
      <c r="O14" s="110">
        <v>-55</v>
      </c>
      <c r="P14" s="25">
        <v>125</v>
      </c>
      <c r="Q14" s="98">
        <f>100*N14/(P14-O14)</f>
        <v>0.4444444444444444</v>
      </c>
      <c r="R14" s="15">
        <v>4.7</v>
      </c>
      <c r="S14" s="15">
        <v>1.6</v>
      </c>
      <c r="T14" s="25">
        <v>33</v>
      </c>
      <c r="U14" s="25">
        <v>200</v>
      </c>
      <c r="V14" s="15">
        <f>R14*S14</f>
        <v>7.5200000000000005</v>
      </c>
      <c r="W14" s="54">
        <f>U14*V14</f>
        <v>1504</v>
      </c>
      <c r="X14" s="74">
        <f>T14/1000</f>
        <v>0.033</v>
      </c>
      <c r="Y14" s="92">
        <f>W14*X14^2</f>
        <v>1.6378560000000002</v>
      </c>
    </row>
    <row r="15" spans="1:25" s="26" customFormat="1" ht="12.75" customHeight="1">
      <c r="A15" s="39" t="s">
        <v>60</v>
      </c>
      <c r="B15" s="25">
        <v>2011</v>
      </c>
      <c r="C15" s="25">
        <v>9</v>
      </c>
      <c r="D15" s="42" t="s">
        <v>296</v>
      </c>
      <c r="E15" s="38" t="s">
        <v>87</v>
      </c>
      <c r="F15" s="38" t="s">
        <v>297</v>
      </c>
      <c r="G15" s="38" t="s">
        <v>88</v>
      </c>
      <c r="H15" s="38"/>
      <c r="I15" s="80">
        <v>160</v>
      </c>
      <c r="J15" s="80">
        <v>0.12</v>
      </c>
      <c r="K15" s="80">
        <v>20</v>
      </c>
      <c r="L15" s="25">
        <v>2</v>
      </c>
      <c r="M15" s="47">
        <f t="shared" si="3"/>
        <v>2.7</v>
      </c>
      <c r="N15" s="15">
        <v>0.2</v>
      </c>
      <c r="O15" s="110">
        <v>-55</v>
      </c>
      <c r="P15" s="25">
        <v>125</v>
      </c>
      <c r="Q15" s="98">
        <f t="shared" si="4"/>
        <v>0.1111111111111111</v>
      </c>
      <c r="R15" s="15">
        <v>4.7</v>
      </c>
      <c r="S15" s="15">
        <v>1.6</v>
      </c>
      <c r="T15" s="25">
        <v>33</v>
      </c>
      <c r="U15" s="25">
        <v>200</v>
      </c>
      <c r="V15" s="15">
        <f>R15*S15</f>
        <v>7.5200000000000005</v>
      </c>
      <c r="W15" s="54">
        <f t="shared" si="0"/>
        <v>1504</v>
      </c>
      <c r="X15" s="74">
        <f t="shared" si="1"/>
        <v>0.033</v>
      </c>
      <c r="Y15" s="92">
        <f t="shared" si="2"/>
        <v>1.6378560000000002</v>
      </c>
    </row>
    <row r="16" spans="1:29" s="52" customFormat="1" ht="12.75" customHeight="1">
      <c r="A16" s="39" t="s">
        <v>298</v>
      </c>
      <c r="B16" s="25">
        <v>2012</v>
      </c>
      <c r="C16" s="25">
        <v>9</v>
      </c>
      <c r="D16" s="42" t="s">
        <v>299</v>
      </c>
      <c r="E16" s="38" t="s">
        <v>300</v>
      </c>
      <c r="F16" s="38" t="s">
        <v>273</v>
      </c>
      <c r="G16" s="38" t="s">
        <v>301</v>
      </c>
      <c r="H16" s="38"/>
      <c r="I16" s="80">
        <v>130</v>
      </c>
      <c r="J16" s="80">
        <v>0.12</v>
      </c>
      <c r="K16" s="80">
        <v>15</v>
      </c>
      <c r="L16" s="128">
        <v>1</v>
      </c>
      <c r="M16" s="47">
        <f t="shared" si="3"/>
        <v>1.7</v>
      </c>
      <c r="N16" s="15">
        <v>8</v>
      </c>
      <c r="O16" s="25">
        <v>0</v>
      </c>
      <c r="P16" s="25">
        <v>100</v>
      </c>
      <c r="Q16" s="153">
        <f t="shared" si="4"/>
        <v>8</v>
      </c>
      <c r="R16" s="15"/>
      <c r="S16" s="15">
        <v>1.2</v>
      </c>
      <c r="T16" s="25">
        <v>780</v>
      </c>
      <c r="U16" s="47">
        <v>0.2</v>
      </c>
      <c r="V16" s="15">
        <v>1200</v>
      </c>
      <c r="W16" s="54">
        <f t="shared" si="0"/>
        <v>240</v>
      </c>
      <c r="X16" s="74">
        <f t="shared" si="1"/>
        <v>0.78</v>
      </c>
      <c r="Y16" s="92">
        <f t="shared" si="2"/>
        <v>146.01600000000002</v>
      </c>
      <c r="Z16" s="26"/>
      <c r="AA16" s="164"/>
      <c r="AB16" s="164"/>
      <c r="AC16" s="163"/>
    </row>
    <row r="17" spans="1:25" s="26" customFormat="1" ht="12.75" customHeight="1">
      <c r="A17" s="39" t="s">
        <v>144</v>
      </c>
      <c r="B17" s="25">
        <v>2012</v>
      </c>
      <c r="C17" s="25">
        <v>10</v>
      </c>
      <c r="D17" s="42" t="s">
        <v>302</v>
      </c>
      <c r="E17" s="38" t="s">
        <v>303</v>
      </c>
      <c r="F17" s="38" t="s">
        <v>273</v>
      </c>
      <c r="G17" s="38" t="s">
        <v>107</v>
      </c>
      <c r="H17" s="38" t="s">
        <v>69</v>
      </c>
      <c r="I17" s="80">
        <v>180</v>
      </c>
      <c r="J17" s="80">
        <v>0.475</v>
      </c>
      <c r="K17" s="80">
        <v>8</v>
      </c>
      <c r="L17" s="128">
        <v>1</v>
      </c>
      <c r="M17" s="47">
        <f t="shared" si="3"/>
        <v>1.7</v>
      </c>
      <c r="N17" s="15">
        <v>1.6</v>
      </c>
      <c r="O17" s="25">
        <v>-50</v>
      </c>
      <c r="P17" s="110">
        <v>150</v>
      </c>
      <c r="Q17" s="153">
        <f t="shared" si="4"/>
        <v>0.8</v>
      </c>
      <c r="R17" s="15">
        <v>46</v>
      </c>
      <c r="S17" s="15">
        <v>1.5</v>
      </c>
      <c r="T17" s="25">
        <v>130</v>
      </c>
      <c r="U17" s="25">
        <v>10</v>
      </c>
      <c r="V17" s="15">
        <f>R17*S17</f>
        <v>69</v>
      </c>
      <c r="W17" s="54">
        <f t="shared" si="0"/>
        <v>690</v>
      </c>
      <c r="X17" s="74">
        <f t="shared" si="1"/>
        <v>0.13</v>
      </c>
      <c r="Y17" s="92">
        <f t="shared" si="2"/>
        <v>11.661000000000001</v>
      </c>
    </row>
    <row r="18" spans="1:25" s="26" customFormat="1" ht="12.75" customHeight="1">
      <c r="A18" s="39" t="s">
        <v>51</v>
      </c>
      <c r="B18" s="25">
        <v>2013</v>
      </c>
      <c r="C18" s="25">
        <v>3</v>
      </c>
      <c r="D18" s="42" t="s">
        <v>304</v>
      </c>
      <c r="E18" s="38" t="s">
        <v>305</v>
      </c>
      <c r="F18" s="38" t="s">
        <v>273</v>
      </c>
      <c r="G18" s="38" t="s">
        <v>118</v>
      </c>
      <c r="H18" s="38"/>
      <c r="I18" s="80">
        <v>180</v>
      </c>
      <c r="J18" s="80">
        <v>0.05</v>
      </c>
      <c r="K18" s="80">
        <v>5</v>
      </c>
      <c r="L18" s="25">
        <v>2</v>
      </c>
      <c r="M18" s="47">
        <f t="shared" si="3"/>
        <v>2.7</v>
      </c>
      <c r="N18" s="15">
        <v>4.6</v>
      </c>
      <c r="O18" s="25">
        <v>0</v>
      </c>
      <c r="P18" s="25">
        <v>100</v>
      </c>
      <c r="Q18" s="88">
        <f t="shared" si="4"/>
        <v>4.6</v>
      </c>
      <c r="R18" s="15"/>
      <c r="S18" s="15">
        <v>1.8</v>
      </c>
      <c r="T18" s="25">
        <v>300</v>
      </c>
      <c r="U18" s="25">
        <v>100</v>
      </c>
      <c r="V18" s="15">
        <v>0.23</v>
      </c>
      <c r="W18" s="54">
        <f t="shared" si="0"/>
        <v>23</v>
      </c>
      <c r="X18" s="74">
        <f t="shared" si="1"/>
        <v>0.3</v>
      </c>
      <c r="Y18" s="92">
        <f t="shared" si="2"/>
        <v>2.07</v>
      </c>
    </row>
    <row r="19" spans="1:25" s="26" customFormat="1" ht="12.75" customHeight="1">
      <c r="A19" s="39" t="s">
        <v>51</v>
      </c>
      <c r="B19" s="25">
        <v>2013</v>
      </c>
      <c r="C19" s="25">
        <v>10</v>
      </c>
      <c r="D19" s="42" t="s">
        <v>306</v>
      </c>
      <c r="E19" s="38" t="s">
        <v>307</v>
      </c>
      <c r="F19" s="38" t="s">
        <v>273</v>
      </c>
      <c r="G19" s="38" t="s">
        <v>308</v>
      </c>
      <c r="H19" s="38"/>
      <c r="I19" s="80">
        <v>44</v>
      </c>
      <c r="J19" s="27">
        <v>0.0413</v>
      </c>
      <c r="K19" s="80">
        <v>61</v>
      </c>
      <c r="L19" s="128">
        <v>1</v>
      </c>
      <c r="M19" s="47">
        <f t="shared" si="3"/>
        <v>1.7</v>
      </c>
      <c r="N19" s="15">
        <v>4.08</v>
      </c>
      <c r="O19" s="25">
        <v>35</v>
      </c>
      <c r="P19" s="25">
        <v>105</v>
      </c>
      <c r="Q19" s="153">
        <f t="shared" si="4"/>
        <v>5.828571428571428</v>
      </c>
      <c r="R19" s="15">
        <v>21</v>
      </c>
      <c r="S19" s="15">
        <v>1.1</v>
      </c>
      <c r="T19" s="25">
        <v>1940</v>
      </c>
      <c r="U19" s="27">
        <v>0.128</v>
      </c>
      <c r="V19" s="15">
        <f>R19*S19</f>
        <v>23.1</v>
      </c>
      <c r="W19" s="54">
        <f t="shared" si="0"/>
        <v>2.9568000000000003</v>
      </c>
      <c r="X19" s="74">
        <f t="shared" si="1"/>
        <v>1.94</v>
      </c>
      <c r="Y19" s="92">
        <f t="shared" si="2"/>
        <v>11.12821248</v>
      </c>
    </row>
    <row r="20" spans="1:25" s="26" customFormat="1" ht="12.75" customHeight="1">
      <c r="A20" s="57" t="s">
        <v>101</v>
      </c>
      <c r="B20" s="25">
        <v>2013</v>
      </c>
      <c r="C20" s="25" t="s">
        <v>309</v>
      </c>
      <c r="D20" s="42" t="s">
        <v>310</v>
      </c>
      <c r="E20" s="38" t="s">
        <v>311</v>
      </c>
      <c r="F20" s="38" t="s">
        <v>273</v>
      </c>
      <c r="G20" s="38" t="s">
        <v>118</v>
      </c>
      <c r="H20" s="38"/>
      <c r="I20" s="80">
        <v>65</v>
      </c>
      <c r="J20" s="80">
        <v>0.008</v>
      </c>
      <c r="K20" s="80">
        <v>20</v>
      </c>
      <c r="L20" s="128">
        <v>1</v>
      </c>
      <c r="M20" s="47">
        <f t="shared" si="3"/>
        <v>1.7</v>
      </c>
      <c r="N20" s="15">
        <v>3</v>
      </c>
      <c r="O20" s="25">
        <v>0</v>
      </c>
      <c r="P20" s="25">
        <v>110</v>
      </c>
      <c r="Q20" s="153">
        <f t="shared" si="4"/>
        <v>2.727272727272727</v>
      </c>
      <c r="R20" s="15"/>
      <c r="S20" s="15">
        <v>1.2</v>
      </c>
      <c r="T20" s="25">
        <v>940</v>
      </c>
      <c r="U20" s="27">
        <v>0.00213</v>
      </c>
      <c r="V20" s="15">
        <v>500</v>
      </c>
      <c r="W20" s="54">
        <f t="shared" si="0"/>
        <v>1.065</v>
      </c>
      <c r="X20" s="74">
        <f t="shared" si="1"/>
        <v>0.94</v>
      </c>
      <c r="Y20" s="92">
        <f t="shared" si="2"/>
        <v>0.9410339999999999</v>
      </c>
    </row>
    <row r="21" spans="1:26" s="6" customFormat="1" ht="12.75" customHeight="1">
      <c r="A21" s="39" t="s">
        <v>76</v>
      </c>
      <c r="B21" s="25">
        <v>2014</v>
      </c>
      <c r="C21" s="25">
        <v>2</v>
      </c>
      <c r="D21" s="42" t="s">
        <v>312</v>
      </c>
      <c r="E21" s="38" t="s">
        <v>87</v>
      </c>
      <c r="F21" s="38" t="s">
        <v>297</v>
      </c>
      <c r="G21" s="38" t="s">
        <v>107</v>
      </c>
      <c r="H21" s="38"/>
      <c r="I21" s="80">
        <v>160</v>
      </c>
      <c r="J21" s="80">
        <v>0.085</v>
      </c>
      <c r="K21" s="80">
        <v>16</v>
      </c>
      <c r="L21" s="128">
        <v>1</v>
      </c>
      <c r="M21" s="47">
        <f t="shared" si="3"/>
        <v>1.7</v>
      </c>
      <c r="N21" s="15">
        <v>0.8</v>
      </c>
      <c r="O21" s="25">
        <v>-40</v>
      </c>
      <c r="P21" s="25">
        <v>125</v>
      </c>
      <c r="Q21" s="153">
        <f t="shared" si="4"/>
        <v>0.48484848484848486</v>
      </c>
      <c r="R21" s="15">
        <v>0.7</v>
      </c>
      <c r="S21" s="47">
        <v>0.85</v>
      </c>
      <c r="T21" s="25">
        <v>63</v>
      </c>
      <c r="U21" s="25">
        <v>6</v>
      </c>
      <c r="V21" s="15">
        <f>R21*S21</f>
        <v>0.595</v>
      </c>
      <c r="W21" s="54">
        <f t="shared" si="0"/>
        <v>3.57</v>
      </c>
      <c r="X21" s="74">
        <f t="shared" si="1"/>
        <v>0.063</v>
      </c>
      <c r="Y21" s="92">
        <f t="shared" si="2"/>
        <v>0.01416933</v>
      </c>
      <c r="Z21" s="75"/>
    </row>
    <row r="22" spans="1:25" s="26" customFormat="1" ht="12.75" customHeight="1">
      <c r="A22" s="57" t="s">
        <v>155</v>
      </c>
      <c r="B22" s="25">
        <v>2014</v>
      </c>
      <c r="C22" s="25">
        <v>11</v>
      </c>
      <c r="D22" s="42" t="s">
        <v>313</v>
      </c>
      <c r="E22" s="38" t="s">
        <v>314</v>
      </c>
      <c r="F22" s="38" t="s">
        <v>273</v>
      </c>
      <c r="G22" s="38" t="s">
        <v>105</v>
      </c>
      <c r="H22" s="38" t="s">
        <v>69</v>
      </c>
      <c r="I22" s="80">
        <v>65</v>
      </c>
      <c r="J22" s="80">
        <v>0.022</v>
      </c>
      <c r="K22" s="80">
        <v>8</v>
      </c>
      <c r="L22" s="25">
        <v>2</v>
      </c>
      <c r="M22" s="47">
        <f t="shared" si="3"/>
        <v>2.7</v>
      </c>
      <c r="N22" s="15">
        <v>2.6</v>
      </c>
      <c r="O22" s="25">
        <v>0</v>
      </c>
      <c r="P22" s="25">
        <v>100</v>
      </c>
      <c r="Q22" s="88">
        <f t="shared" si="4"/>
        <v>2.6</v>
      </c>
      <c r="R22" s="15"/>
      <c r="S22" s="15">
        <v>0.4</v>
      </c>
      <c r="T22" s="25">
        <v>250</v>
      </c>
      <c r="U22" s="25">
        <v>25</v>
      </c>
      <c r="V22" s="47">
        <v>0.28</v>
      </c>
      <c r="W22" s="54">
        <f t="shared" si="0"/>
        <v>7.000000000000001</v>
      </c>
      <c r="X22" s="74">
        <f t="shared" si="1"/>
        <v>0.25</v>
      </c>
      <c r="Y22" s="92">
        <f t="shared" si="2"/>
        <v>0.43750000000000006</v>
      </c>
    </row>
    <row r="23" spans="1:26" s="6" customFormat="1" ht="12.75" customHeight="1">
      <c r="A23" s="39" t="s">
        <v>288</v>
      </c>
      <c r="B23" s="25">
        <v>2015</v>
      </c>
      <c r="C23" s="25">
        <v>5</v>
      </c>
      <c r="D23" s="42" t="s">
        <v>315</v>
      </c>
      <c r="E23" s="38" t="s">
        <v>272</v>
      </c>
      <c r="F23" s="38" t="s">
        <v>273</v>
      </c>
      <c r="G23" s="38" t="s">
        <v>105</v>
      </c>
      <c r="H23" s="38"/>
      <c r="I23" s="80">
        <v>180</v>
      </c>
      <c r="J23" s="80">
        <v>0.122</v>
      </c>
      <c r="K23" s="80">
        <v>15</v>
      </c>
      <c r="L23" s="128">
        <v>1</v>
      </c>
      <c r="M23" s="47">
        <f t="shared" si="3"/>
        <v>1.7</v>
      </c>
      <c r="N23" s="15">
        <v>1.63</v>
      </c>
      <c r="O23" s="25">
        <v>-40</v>
      </c>
      <c r="P23" s="25">
        <v>120</v>
      </c>
      <c r="Q23" s="153">
        <f t="shared" si="4"/>
        <v>1.01875</v>
      </c>
      <c r="R23" s="15"/>
      <c r="S23" s="47">
        <v>1.8</v>
      </c>
      <c r="T23" s="25">
        <v>260</v>
      </c>
      <c r="U23" s="27">
        <v>0.0021</v>
      </c>
      <c r="V23" s="15">
        <v>260</v>
      </c>
      <c r="W23" s="54">
        <f t="shared" si="0"/>
        <v>0.5459999999999999</v>
      </c>
      <c r="X23" s="74">
        <f t="shared" si="1"/>
        <v>0.26</v>
      </c>
      <c r="Y23" s="92">
        <f t="shared" si="2"/>
        <v>0.0369096</v>
      </c>
      <c r="Z23" s="75"/>
    </row>
    <row r="24" spans="1:25" s="26" customFormat="1" ht="12.75" customHeight="1">
      <c r="A24" s="57" t="s">
        <v>51</v>
      </c>
      <c r="B24" s="25">
        <v>2016</v>
      </c>
      <c r="C24" s="25">
        <v>11</v>
      </c>
      <c r="D24" s="42" t="s">
        <v>316</v>
      </c>
      <c r="E24" s="38" t="s">
        <v>317</v>
      </c>
      <c r="F24" s="38" t="s">
        <v>273</v>
      </c>
      <c r="G24" s="38" t="s">
        <v>118</v>
      </c>
      <c r="H24" s="38"/>
      <c r="I24" s="80">
        <v>65</v>
      </c>
      <c r="J24" s="74">
        <v>0.004</v>
      </c>
      <c r="K24" s="80">
        <v>7</v>
      </c>
      <c r="L24" s="25">
        <v>2</v>
      </c>
      <c r="M24" s="47">
        <f t="shared" si="3"/>
        <v>2.7</v>
      </c>
      <c r="N24" s="15">
        <v>1.8</v>
      </c>
      <c r="O24" s="25">
        <v>0</v>
      </c>
      <c r="P24" s="25">
        <v>100</v>
      </c>
      <c r="Q24" s="88">
        <f t="shared" si="4"/>
        <v>1.8</v>
      </c>
      <c r="R24" s="15"/>
      <c r="S24" s="15">
        <v>1</v>
      </c>
      <c r="T24" s="25">
        <v>300</v>
      </c>
      <c r="U24" s="27">
        <v>0.022</v>
      </c>
      <c r="V24" s="15">
        <v>154</v>
      </c>
      <c r="W24" s="54">
        <f t="shared" si="0"/>
        <v>3.388</v>
      </c>
      <c r="X24" s="74">
        <f t="shared" si="1"/>
        <v>0.3</v>
      </c>
      <c r="Y24" s="92">
        <f t="shared" si="2"/>
        <v>0.30491999999999997</v>
      </c>
    </row>
    <row r="25" spans="1:26" s="6" customFormat="1" ht="12.75" customHeight="1">
      <c r="A25" s="39" t="s">
        <v>60</v>
      </c>
      <c r="B25" s="25">
        <v>2015</v>
      </c>
      <c r="C25" s="25">
        <v>9</v>
      </c>
      <c r="D25" s="42" t="s">
        <v>318</v>
      </c>
      <c r="E25" s="38" t="s">
        <v>319</v>
      </c>
      <c r="F25" s="38" t="s">
        <v>297</v>
      </c>
      <c r="G25" s="38" t="s">
        <v>320</v>
      </c>
      <c r="H25" s="38" t="s">
        <v>69</v>
      </c>
      <c r="I25" s="80">
        <v>25</v>
      </c>
      <c r="J25" s="80">
        <v>0.02</v>
      </c>
      <c r="K25" s="80">
        <v>170</v>
      </c>
      <c r="L25" s="128">
        <v>1</v>
      </c>
      <c r="M25" s="47">
        <f t="shared" si="3"/>
        <v>1.7</v>
      </c>
      <c r="N25" s="15">
        <v>4</v>
      </c>
      <c r="O25" s="25">
        <v>20</v>
      </c>
      <c r="P25" s="25">
        <v>95</v>
      </c>
      <c r="Q25" s="153">
        <f t="shared" si="4"/>
        <v>5.333333333333333</v>
      </c>
      <c r="R25" s="15"/>
      <c r="S25" s="47">
        <v>1.1</v>
      </c>
      <c r="T25" s="25">
        <v>50</v>
      </c>
      <c r="U25" s="27">
        <v>0.142</v>
      </c>
      <c r="V25" s="15">
        <v>9</v>
      </c>
      <c r="W25" s="54">
        <f t="shared" si="0"/>
        <v>1.2779999999999998</v>
      </c>
      <c r="X25" s="74">
        <f t="shared" si="1"/>
        <v>0.05</v>
      </c>
      <c r="Y25" s="92">
        <f t="shared" si="2"/>
        <v>0.003195</v>
      </c>
      <c r="Z25" s="75"/>
    </row>
    <row r="26" spans="1:26" s="6" customFormat="1" ht="12.75" customHeight="1">
      <c r="A26" s="39" t="s">
        <v>76</v>
      </c>
      <c r="B26" s="25">
        <v>2017</v>
      </c>
      <c r="C26" s="25">
        <v>2</v>
      </c>
      <c r="D26" s="42" t="s">
        <v>321</v>
      </c>
      <c r="E26" s="38" t="s">
        <v>322</v>
      </c>
      <c r="F26" s="38" t="s">
        <v>273</v>
      </c>
      <c r="G26" s="38" t="s">
        <v>118</v>
      </c>
      <c r="H26" s="38"/>
      <c r="I26" s="80">
        <v>180</v>
      </c>
      <c r="J26" s="74">
        <v>0.00867</v>
      </c>
      <c r="K26" s="80">
        <v>16</v>
      </c>
      <c r="L26" s="25">
        <v>2</v>
      </c>
      <c r="M26" s="47">
        <f t="shared" si="3"/>
        <v>2.7</v>
      </c>
      <c r="N26" s="47">
        <v>0.41</v>
      </c>
      <c r="O26" s="25">
        <v>-20</v>
      </c>
      <c r="P26" s="25">
        <v>100</v>
      </c>
      <c r="Q26" s="90">
        <f t="shared" si="4"/>
        <v>0.3416666666666667</v>
      </c>
      <c r="R26" s="15">
        <f>V26/S26</f>
        <v>0.0625</v>
      </c>
      <c r="S26" s="47">
        <v>1.2</v>
      </c>
      <c r="T26" s="25">
        <v>73</v>
      </c>
      <c r="U26" s="25">
        <v>8</v>
      </c>
      <c r="V26" s="15">
        <v>0.075</v>
      </c>
      <c r="W26" s="54">
        <f t="shared" si="0"/>
        <v>0.6</v>
      </c>
      <c r="X26" s="74">
        <f t="shared" si="1"/>
        <v>0.073</v>
      </c>
      <c r="Y26" s="92">
        <f t="shared" si="2"/>
        <v>0.0031973999999999995</v>
      </c>
      <c r="Z26" s="75"/>
    </row>
    <row r="27" spans="1:26" s="6" customFormat="1" ht="12.75" customHeight="1">
      <c r="A27" s="39" t="s">
        <v>134</v>
      </c>
      <c r="B27" s="25">
        <v>2017</v>
      </c>
      <c r="C27" s="25">
        <v>10</v>
      </c>
      <c r="D27" s="42" t="s">
        <v>323</v>
      </c>
      <c r="E27" s="38" t="s">
        <v>324</v>
      </c>
      <c r="F27" s="38" t="s">
        <v>273</v>
      </c>
      <c r="G27" s="38" t="s">
        <v>55</v>
      </c>
      <c r="H27" s="38"/>
      <c r="I27" s="80">
        <v>180</v>
      </c>
      <c r="J27" s="80">
        <v>0.089</v>
      </c>
      <c r="K27" s="80">
        <v>10</v>
      </c>
      <c r="L27" s="25">
        <v>2</v>
      </c>
      <c r="M27" s="47">
        <f t="shared" si="3"/>
        <v>2.7</v>
      </c>
      <c r="N27" s="15">
        <v>2</v>
      </c>
      <c r="O27" s="25">
        <v>-20</v>
      </c>
      <c r="P27" s="25">
        <v>80</v>
      </c>
      <c r="Q27" s="88">
        <f t="shared" si="4"/>
        <v>2</v>
      </c>
      <c r="R27" s="15"/>
      <c r="S27" s="47">
        <v>1.8</v>
      </c>
      <c r="T27" s="25">
        <v>90</v>
      </c>
      <c r="U27" s="25">
        <v>800</v>
      </c>
      <c r="V27" s="15">
        <v>0.82</v>
      </c>
      <c r="W27" s="54">
        <f t="shared" si="0"/>
        <v>656</v>
      </c>
      <c r="X27" s="74">
        <f t="shared" si="1"/>
        <v>0.09</v>
      </c>
      <c r="Y27" s="92">
        <f t="shared" si="2"/>
        <v>5.3136</v>
      </c>
      <c r="Z27" s="75"/>
    </row>
    <row r="28" spans="1:26" s="6" customFormat="1" ht="12.75" customHeight="1">
      <c r="A28" s="39" t="s">
        <v>172</v>
      </c>
      <c r="B28" s="25">
        <v>2018</v>
      </c>
      <c r="C28" s="25">
        <v>1</v>
      </c>
      <c r="D28" s="42" t="s">
        <v>325</v>
      </c>
      <c r="E28" s="38" t="s">
        <v>326</v>
      </c>
      <c r="F28" s="38" t="s">
        <v>273</v>
      </c>
      <c r="G28" s="38" t="s">
        <v>118</v>
      </c>
      <c r="H28" s="38" t="s">
        <v>69</v>
      </c>
      <c r="I28" s="80">
        <v>28</v>
      </c>
      <c r="J28" s="97">
        <v>0.001044</v>
      </c>
      <c r="K28" s="80">
        <v>21</v>
      </c>
      <c r="L28" s="128">
        <v>1</v>
      </c>
      <c r="M28" s="47">
        <f t="shared" si="3"/>
        <v>1.7</v>
      </c>
      <c r="N28" s="15">
        <v>2.7</v>
      </c>
      <c r="O28" s="25">
        <v>-5</v>
      </c>
      <c r="P28" s="25">
        <v>85</v>
      </c>
      <c r="Q28" s="153">
        <f>100*N28/(P28-O28)</f>
        <v>3</v>
      </c>
      <c r="R28" s="15"/>
      <c r="S28" s="47">
        <v>0.9</v>
      </c>
      <c r="T28" s="25">
        <v>760</v>
      </c>
      <c r="U28" s="27">
        <v>0.036</v>
      </c>
      <c r="V28" s="15">
        <v>56</v>
      </c>
      <c r="W28" s="54">
        <f>U28*V28</f>
        <v>2.016</v>
      </c>
      <c r="X28" s="74">
        <f>T28/1000</f>
        <v>0.76</v>
      </c>
      <c r="Y28" s="92">
        <f>W28*X28^2</f>
        <v>1.1644416</v>
      </c>
      <c r="Z28" s="75"/>
    </row>
    <row r="29" spans="1:26" s="6" customFormat="1" ht="12.75" customHeight="1">
      <c r="A29" s="39" t="s">
        <v>51</v>
      </c>
      <c r="B29" s="25">
        <v>2019</v>
      </c>
      <c r="C29" s="25">
        <v>3</v>
      </c>
      <c r="D29" s="42" t="s">
        <v>327</v>
      </c>
      <c r="E29" s="38" t="s">
        <v>328</v>
      </c>
      <c r="F29" s="38" t="s">
        <v>273</v>
      </c>
      <c r="G29" s="38" t="s">
        <v>118</v>
      </c>
      <c r="H29" s="38" t="s">
        <v>69</v>
      </c>
      <c r="I29" s="80">
        <v>180</v>
      </c>
      <c r="J29" s="80">
        <v>0.074</v>
      </c>
      <c r="K29" s="80">
        <v>9</v>
      </c>
      <c r="L29" s="25">
        <v>2</v>
      </c>
      <c r="M29" s="47">
        <f t="shared" si="3"/>
        <v>2.7</v>
      </c>
      <c r="N29" s="15">
        <v>2.1</v>
      </c>
      <c r="O29" s="25">
        <v>-20</v>
      </c>
      <c r="P29" s="25">
        <v>80</v>
      </c>
      <c r="Q29" s="88">
        <f t="shared" si="4"/>
        <v>2.1</v>
      </c>
      <c r="R29" s="15"/>
      <c r="S29" s="47">
        <v>0.8</v>
      </c>
      <c r="T29" s="25">
        <v>145</v>
      </c>
      <c r="U29" s="25">
        <v>839</v>
      </c>
      <c r="V29" s="27">
        <v>0.011</v>
      </c>
      <c r="W29" s="54">
        <f t="shared" si="0"/>
        <v>9.229</v>
      </c>
      <c r="X29" s="74">
        <f t="shared" si="1"/>
        <v>0.145</v>
      </c>
      <c r="Y29" s="92">
        <f t="shared" si="2"/>
        <v>0.19403972499999997</v>
      </c>
      <c r="Z29" s="107">
        <v>3.8</v>
      </c>
    </row>
    <row r="30" spans="1:26" s="6" customFormat="1" ht="12.75" customHeight="1">
      <c r="A30" s="39" t="s">
        <v>238</v>
      </c>
      <c r="B30" s="25">
        <v>2019</v>
      </c>
      <c r="C30" s="25">
        <v>4</v>
      </c>
      <c r="D30" s="42" t="s">
        <v>329</v>
      </c>
      <c r="E30" s="38" t="s">
        <v>330</v>
      </c>
      <c r="F30" s="38" t="s">
        <v>331</v>
      </c>
      <c r="G30" s="38" t="s">
        <v>332</v>
      </c>
      <c r="H30" s="38"/>
      <c r="I30" s="80">
        <v>65</v>
      </c>
      <c r="J30" s="80">
        <v>0.013</v>
      </c>
      <c r="K30" s="80">
        <v>7</v>
      </c>
      <c r="L30" s="25">
        <v>2</v>
      </c>
      <c r="M30" s="47">
        <f t="shared" si="3"/>
        <v>2.7</v>
      </c>
      <c r="N30" s="15">
        <v>4.5</v>
      </c>
      <c r="O30" s="25">
        <v>-20</v>
      </c>
      <c r="P30" s="25">
        <v>100</v>
      </c>
      <c r="Q30" s="88">
        <f aca="true" t="shared" si="5" ref="Q30:Q40">100*N30/(P30-O30)</f>
        <v>3.75</v>
      </c>
      <c r="R30" s="15"/>
      <c r="S30" s="47">
        <v>0.9</v>
      </c>
      <c r="T30" s="25">
        <v>250</v>
      </c>
      <c r="U30" s="25">
        <v>34.3</v>
      </c>
      <c r="V30" s="127">
        <v>0.00064</v>
      </c>
      <c r="W30" s="54">
        <f aca="true" t="shared" si="6" ref="W30:W40">U30*V30</f>
        <v>0.021952</v>
      </c>
      <c r="X30" s="74">
        <f aca="true" t="shared" si="7" ref="X30:X40">T30/1000</f>
        <v>0.25</v>
      </c>
      <c r="Y30" s="92">
        <f aca="true" t="shared" si="8" ref="Y30:Y40">W30*X30^2</f>
        <v>0.001372</v>
      </c>
      <c r="Z30" s="107"/>
    </row>
    <row r="31" spans="1:26" s="132" customFormat="1" ht="12.75" customHeight="1">
      <c r="A31" s="130" t="s">
        <v>333</v>
      </c>
      <c r="B31" s="131" t="s">
        <v>334</v>
      </c>
      <c r="C31" s="132">
        <v>8</v>
      </c>
      <c r="D31" s="133" t="s">
        <v>335</v>
      </c>
      <c r="E31" s="132" t="s">
        <v>336</v>
      </c>
      <c r="F31" s="132" t="s">
        <v>331</v>
      </c>
      <c r="G31" s="134" t="s">
        <v>332</v>
      </c>
      <c r="H31" s="134" t="s">
        <v>180</v>
      </c>
      <c r="I31" s="135">
        <v>65</v>
      </c>
      <c r="J31" s="135">
        <v>0.63</v>
      </c>
      <c r="K31" s="135">
        <v>12</v>
      </c>
      <c r="L31" s="134">
        <v>2</v>
      </c>
      <c r="M31" s="47">
        <f t="shared" si="3"/>
        <v>2.7</v>
      </c>
      <c r="N31" s="136">
        <v>1.56</v>
      </c>
      <c r="O31" s="136">
        <v>0</v>
      </c>
      <c r="P31" s="136">
        <v>100</v>
      </c>
      <c r="Q31" s="137">
        <f t="shared" si="5"/>
        <v>1.56</v>
      </c>
      <c r="R31" s="136"/>
      <c r="S31" s="136">
        <v>0.5</v>
      </c>
      <c r="T31" s="134">
        <v>300</v>
      </c>
      <c r="U31" s="136">
        <v>300</v>
      </c>
      <c r="V31" s="138">
        <v>0.000763</v>
      </c>
      <c r="W31" s="139">
        <f t="shared" si="6"/>
        <v>0.2289</v>
      </c>
      <c r="X31" s="138">
        <f t="shared" si="7"/>
        <v>0.3</v>
      </c>
      <c r="Y31" s="140">
        <f t="shared" si="8"/>
        <v>0.020600999999999998</v>
      </c>
      <c r="Z31" s="141">
        <v>8.4</v>
      </c>
    </row>
    <row r="32" spans="1:26" s="6" customFormat="1" ht="12.75" customHeight="1">
      <c r="A32" s="39" t="s">
        <v>183</v>
      </c>
      <c r="B32" s="25">
        <v>2020</v>
      </c>
      <c r="C32" s="25">
        <v>3</v>
      </c>
      <c r="D32" s="42" t="s">
        <v>337</v>
      </c>
      <c r="E32" s="38" t="s">
        <v>338</v>
      </c>
      <c r="F32" s="38" t="s">
        <v>297</v>
      </c>
      <c r="G32" s="38" t="s">
        <v>320</v>
      </c>
      <c r="H32" s="38"/>
      <c r="I32" s="80">
        <v>28</v>
      </c>
      <c r="J32" s="80">
        <v>0.017</v>
      </c>
      <c r="K32" s="80">
        <v>15</v>
      </c>
      <c r="L32" s="128">
        <v>1</v>
      </c>
      <c r="M32" s="47">
        <f t="shared" si="3"/>
        <v>1.7</v>
      </c>
      <c r="N32" s="15">
        <v>1.8</v>
      </c>
      <c r="O32" s="25">
        <v>-10</v>
      </c>
      <c r="P32" s="25">
        <v>90</v>
      </c>
      <c r="Q32" s="153">
        <f t="shared" si="5"/>
        <v>1.8</v>
      </c>
      <c r="R32" s="15"/>
      <c r="S32" s="47">
        <v>1</v>
      </c>
      <c r="T32" s="15">
        <v>10.2</v>
      </c>
      <c r="U32" s="25">
        <v>0.1</v>
      </c>
      <c r="V32" s="27">
        <v>33.75</v>
      </c>
      <c r="W32" s="16">
        <f t="shared" si="6"/>
        <v>3.375</v>
      </c>
      <c r="X32" s="74">
        <f t="shared" si="7"/>
        <v>0.010199999999999999</v>
      </c>
      <c r="Y32" s="92">
        <f t="shared" si="8"/>
        <v>0.0003511349999999999</v>
      </c>
      <c r="Z32" s="157">
        <v>0.27</v>
      </c>
    </row>
    <row r="33" spans="1:26" s="141" customFormat="1" ht="12.75" customHeight="1">
      <c r="A33" s="142" t="s">
        <v>134</v>
      </c>
      <c r="B33" s="134">
        <v>2020</v>
      </c>
      <c r="C33" s="134">
        <v>9</v>
      </c>
      <c r="D33" s="142" t="s">
        <v>177</v>
      </c>
      <c r="E33" s="141" t="s">
        <v>178</v>
      </c>
      <c r="F33" s="143" t="s">
        <v>160</v>
      </c>
      <c r="G33" s="144" t="s">
        <v>179</v>
      </c>
      <c r="H33" s="144" t="s">
        <v>180</v>
      </c>
      <c r="I33" s="141">
        <v>180</v>
      </c>
      <c r="J33" s="141">
        <v>0.12</v>
      </c>
      <c r="K33" s="141">
        <v>15</v>
      </c>
      <c r="L33" s="145">
        <v>1</v>
      </c>
      <c r="M33" s="47">
        <f t="shared" si="3"/>
        <v>1.7</v>
      </c>
      <c r="N33" s="141">
        <v>4.7</v>
      </c>
      <c r="O33" s="141">
        <v>-10</v>
      </c>
      <c r="P33" s="141">
        <v>100</v>
      </c>
      <c r="Q33" s="154">
        <f t="shared" si="5"/>
        <v>4.2727272727272725</v>
      </c>
      <c r="S33" s="141">
        <v>1</v>
      </c>
      <c r="T33" s="141">
        <v>300</v>
      </c>
      <c r="U33" s="141">
        <v>200</v>
      </c>
      <c r="V33" s="146">
        <v>0.00049</v>
      </c>
      <c r="W33" s="147">
        <f t="shared" si="6"/>
        <v>0.098</v>
      </c>
      <c r="X33" s="141">
        <f t="shared" si="7"/>
        <v>0.3</v>
      </c>
      <c r="Y33" s="148">
        <f t="shared" si="8"/>
        <v>0.00882</v>
      </c>
      <c r="Z33" s="149">
        <v>1.073</v>
      </c>
    </row>
    <row r="34" spans="1:26" s="132" customFormat="1" ht="12.75" customHeight="1">
      <c r="A34" s="150" t="s">
        <v>339</v>
      </c>
      <c r="B34" s="131" t="s">
        <v>340</v>
      </c>
      <c r="C34" s="132">
        <v>11</v>
      </c>
      <c r="D34" s="133" t="s">
        <v>341</v>
      </c>
      <c r="E34" s="132" t="s">
        <v>342</v>
      </c>
      <c r="F34" s="132" t="s">
        <v>331</v>
      </c>
      <c r="G34" s="134" t="s">
        <v>332</v>
      </c>
      <c r="H34" s="151" t="s">
        <v>180</v>
      </c>
      <c r="I34" s="135">
        <v>65</v>
      </c>
      <c r="J34" s="135">
        <v>0.32</v>
      </c>
      <c r="K34" s="135">
        <v>9</v>
      </c>
      <c r="L34" s="134">
        <v>2</v>
      </c>
      <c r="M34" s="47">
        <f t="shared" si="3"/>
        <v>2.7</v>
      </c>
      <c r="N34" s="136">
        <v>1.7</v>
      </c>
      <c r="O34" s="136">
        <v>-30</v>
      </c>
      <c r="P34" s="136">
        <v>70</v>
      </c>
      <c r="Q34" s="137">
        <f t="shared" si="5"/>
        <v>1.7</v>
      </c>
      <c r="R34" s="136"/>
      <c r="S34" s="136">
        <v>0.8</v>
      </c>
      <c r="T34" s="134">
        <v>75</v>
      </c>
      <c r="U34" s="136">
        <v>765</v>
      </c>
      <c r="V34" s="138">
        <v>0.0064</v>
      </c>
      <c r="W34" s="139">
        <f t="shared" si="6"/>
        <v>4.896</v>
      </c>
      <c r="X34" s="138">
        <f t="shared" si="7"/>
        <v>0.075</v>
      </c>
      <c r="Y34" s="140">
        <f t="shared" si="8"/>
        <v>0.02754</v>
      </c>
      <c r="Z34" s="141">
        <v>2.8</v>
      </c>
    </row>
    <row r="35" spans="1:26" s="6" customFormat="1" ht="12.75" customHeight="1">
      <c r="A35" s="12" t="s">
        <v>51</v>
      </c>
      <c r="B35" s="25">
        <v>2020</v>
      </c>
      <c r="C35" s="6">
        <v>3</v>
      </c>
      <c r="D35" s="42" t="s">
        <v>343</v>
      </c>
      <c r="E35" s="6" t="s">
        <v>344</v>
      </c>
      <c r="F35" s="6" t="s">
        <v>345</v>
      </c>
      <c r="G35" s="7" t="s">
        <v>118</v>
      </c>
      <c r="H35" s="7"/>
      <c r="I35" s="81">
        <v>55</v>
      </c>
      <c r="J35" s="74">
        <v>0.00177</v>
      </c>
      <c r="K35" s="80">
        <v>64</v>
      </c>
      <c r="L35" s="25">
        <v>2</v>
      </c>
      <c r="M35" s="47">
        <f t="shared" si="3"/>
        <v>2.7</v>
      </c>
      <c r="N35" s="21">
        <v>1.4</v>
      </c>
      <c r="O35" s="25">
        <v>-40</v>
      </c>
      <c r="P35" s="25">
        <v>125</v>
      </c>
      <c r="Q35" s="90">
        <f t="shared" si="5"/>
        <v>0.8484848484848485</v>
      </c>
      <c r="R35" s="15"/>
      <c r="S35" s="21">
        <v>0.8</v>
      </c>
      <c r="T35" s="25">
        <v>16</v>
      </c>
      <c r="U35" s="21">
        <v>1.31</v>
      </c>
      <c r="V35" s="15">
        <v>9.3</v>
      </c>
      <c r="W35" s="16">
        <f t="shared" si="6"/>
        <v>12.183000000000002</v>
      </c>
      <c r="X35" s="74">
        <f t="shared" si="7"/>
        <v>0.016</v>
      </c>
      <c r="Y35" s="120">
        <f t="shared" si="8"/>
        <v>0.0031188480000000005</v>
      </c>
      <c r="Z35" s="107">
        <v>5.22</v>
      </c>
    </row>
    <row r="36" spans="1:26" s="6" customFormat="1" ht="12.75" customHeight="1">
      <c r="A36" s="12" t="s">
        <v>51</v>
      </c>
      <c r="B36" s="25">
        <v>2020</v>
      </c>
      <c r="C36" s="6">
        <v>3</v>
      </c>
      <c r="D36" s="42" t="s">
        <v>343</v>
      </c>
      <c r="E36" s="6" t="s">
        <v>344</v>
      </c>
      <c r="F36" s="6" t="s">
        <v>346</v>
      </c>
      <c r="G36" s="7" t="s">
        <v>118</v>
      </c>
      <c r="H36" s="7"/>
      <c r="I36" s="81">
        <v>55</v>
      </c>
      <c r="J36" s="74">
        <v>0.00177</v>
      </c>
      <c r="K36" s="80">
        <v>64</v>
      </c>
      <c r="L36" s="25">
        <v>2</v>
      </c>
      <c r="M36" s="47">
        <f t="shared" si="3"/>
        <v>2.7</v>
      </c>
      <c r="N36" s="21">
        <v>1.88</v>
      </c>
      <c r="O36" s="25">
        <v>-40</v>
      </c>
      <c r="P36" s="25">
        <v>125</v>
      </c>
      <c r="Q36" s="90">
        <f t="shared" si="5"/>
        <v>1.1393939393939394</v>
      </c>
      <c r="R36" s="15"/>
      <c r="S36" s="21">
        <v>0.8</v>
      </c>
      <c r="T36" s="181">
        <v>13</v>
      </c>
      <c r="U36" s="21">
        <v>1.31</v>
      </c>
      <c r="V36" s="15">
        <v>9.8</v>
      </c>
      <c r="W36" s="16">
        <f t="shared" si="6"/>
        <v>12.838000000000001</v>
      </c>
      <c r="X36" s="74">
        <f t="shared" si="7"/>
        <v>0.013</v>
      </c>
      <c r="Y36" s="120">
        <f t="shared" si="8"/>
        <v>0.002169622</v>
      </c>
      <c r="Z36" s="107">
        <v>5.76</v>
      </c>
    </row>
    <row r="37" spans="1:26" s="141" customFormat="1" ht="12.75" customHeight="1">
      <c r="A37" s="142" t="s">
        <v>347</v>
      </c>
      <c r="B37" s="141">
        <v>2021</v>
      </c>
      <c r="C37" s="141">
        <v>3</v>
      </c>
      <c r="D37" s="142" t="s">
        <v>348</v>
      </c>
      <c r="E37" s="141" t="s">
        <v>349</v>
      </c>
      <c r="F37" s="141" t="s">
        <v>331</v>
      </c>
      <c r="G37" s="141" t="s">
        <v>332</v>
      </c>
      <c r="I37" s="141">
        <v>130</v>
      </c>
      <c r="J37" s="141">
        <v>0.07</v>
      </c>
      <c r="K37" s="141">
        <v>9</v>
      </c>
      <c r="L37" s="141">
        <v>2</v>
      </c>
      <c r="M37" s="47">
        <f t="shared" si="3"/>
        <v>2.7</v>
      </c>
      <c r="N37" s="141">
        <v>0.84</v>
      </c>
      <c r="O37" s="141">
        <v>0</v>
      </c>
      <c r="P37" s="141">
        <v>80</v>
      </c>
      <c r="Q37" s="137">
        <f t="shared" si="5"/>
        <v>1.05</v>
      </c>
      <c r="S37" s="141">
        <v>0.95</v>
      </c>
      <c r="T37" s="141">
        <v>100</v>
      </c>
      <c r="U37" s="141">
        <v>59</v>
      </c>
      <c r="V37" s="141">
        <v>0.196</v>
      </c>
      <c r="W37" s="139">
        <f t="shared" si="6"/>
        <v>11.564</v>
      </c>
      <c r="X37" s="138">
        <f t="shared" si="7"/>
        <v>0.1</v>
      </c>
      <c r="Y37" s="140">
        <f t="shared" si="8"/>
        <v>0.11564000000000002</v>
      </c>
      <c r="Z37" s="141">
        <v>13.7</v>
      </c>
    </row>
    <row r="38" spans="1:26" s="141" customFormat="1" ht="12.75" customHeight="1">
      <c r="A38" s="142" t="s">
        <v>380</v>
      </c>
      <c r="B38" s="141">
        <v>2022</v>
      </c>
      <c r="D38" s="142" t="s">
        <v>378</v>
      </c>
      <c r="E38" s="141" t="s">
        <v>379</v>
      </c>
      <c r="F38" s="141" t="s">
        <v>331</v>
      </c>
      <c r="G38" s="141" t="s">
        <v>332</v>
      </c>
      <c r="H38" s="141" t="s">
        <v>69</v>
      </c>
      <c r="I38" s="141">
        <v>16</v>
      </c>
      <c r="J38" s="141">
        <v>0.0007</v>
      </c>
      <c r="K38" s="141">
        <v>16</v>
      </c>
      <c r="L38" s="141">
        <v>2</v>
      </c>
      <c r="M38" s="47"/>
      <c r="N38" s="141">
        <v>4</v>
      </c>
      <c r="O38" s="25">
        <v>-20</v>
      </c>
      <c r="P38" s="25">
        <v>100</v>
      </c>
      <c r="Q38" s="137">
        <f t="shared" si="5"/>
        <v>3.3333333333333335</v>
      </c>
      <c r="S38" s="141">
        <v>1.2</v>
      </c>
      <c r="T38" s="141">
        <v>320</v>
      </c>
      <c r="U38" s="141">
        <v>0.0069</v>
      </c>
      <c r="V38" s="141">
        <v>41.8</v>
      </c>
      <c r="W38" s="139">
        <f>U38*V38</f>
        <v>0.28841999999999995</v>
      </c>
      <c r="X38" s="138">
        <f>T38/1000</f>
        <v>0.32</v>
      </c>
      <c r="Y38" s="140">
        <f>W38*X38^2</f>
        <v>0.029534207999999996</v>
      </c>
      <c r="Z38" s="141">
        <v>6</v>
      </c>
    </row>
    <row r="39" spans="1:26" s="6" customFormat="1" ht="12.75" customHeight="1">
      <c r="A39" s="12" t="s">
        <v>339</v>
      </c>
      <c r="B39" s="25">
        <v>2021</v>
      </c>
      <c r="C39" s="6">
        <v>4</v>
      </c>
      <c r="D39" s="42" t="s">
        <v>350</v>
      </c>
      <c r="E39" s="6" t="s">
        <v>344</v>
      </c>
      <c r="F39" s="6" t="s">
        <v>273</v>
      </c>
      <c r="G39" s="7" t="s">
        <v>118</v>
      </c>
      <c r="H39" s="7"/>
      <c r="I39" s="81">
        <v>55</v>
      </c>
      <c r="J39" s="141">
        <v>0.0024</v>
      </c>
      <c r="K39" s="80">
        <v>32</v>
      </c>
      <c r="L39" s="128">
        <v>1</v>
      </c>
      <c r="M39" s="47"/>
      <c r="N39" s="21">
        <v>1.6</v>
      </c>
      <c r="O39" s="25">
        <v>-40</v>
      </c>
      <c r="P39" s="25">
        <v>85</v>
      </c>
      <c r="Q39" s="124">
        <f t="shared" si="5"/>
        <v>1.28</v>
      </c>
      <c r="R39" s="15"/>
      <c r="S39" s="21">
        <v>0.8</v>
      </c>
      <c r="T39" s="25">
        <v>17</v>
      </c>
      <c r="U39" s="21">
        <v>1.04</v>
      </c>
      <c r="V39" s="15">
        <v>0.86</v>
      </c>
      <c r="W39" s="16">
        <f t="shared" si="6"/>
        <v>0.8944</v>
      </c>
      <c r="X39" s="74">
        <f t="shared" si="7"/>
        <v>0.017</v>
      </c>
      <c r="Y39" s="117">
        <f t="shared" si="8"/>
        <v>0.0002584816</v>
      </c>
      <c r="Z39" s="107">
        <v>5.8</v>
      </c>
    </row>
    <row r="40" spans="1:26" s="6" customFormat="1" ht="12.75" customHeight="1">
      <c r="A40" s="12" t="s">
        <v>339</v>
      </c>
      <c r="B40" s="25">
        <v>2021</v>
      </c>
      <c r="C40" s="6">
        <v>4</v>
      </c>
      <c r="D40" s="42" t="s">
        <v>350</v>
      </c>
      <c r="E40" s="6" t="s">
        <v>344</v>
      </c>
      <c r="F40" s="6" t="s">
        <v>273</v>
      </c>
      <c r="G40" s="7" t="s">
        <v>118</v>
      </c>
      <c r="H40" s="7"/>
      <c r="I40" s="81">
        <v>55</v>
      </c>
      <c r="J40" s="141">
        <v>0.0024</v>
      </c>
      <c r="K40" s="80">
        <v>32</v>
      </c>
      <c r="L40" s="25">
        <v>2</v>
      </c>
      <c r="M40" s="47"/>
      <c r="N40" s="21">
        <v>0.5</v>
      </c>
      <c r="O40" s="25">
        <v>-40</v>
      </c>
      <c r="P40" s="25">
        <v>85</v>
      </c>
      <c r="Q40" s="137">
        <f t="shared" si="5"/>
        <v>0.4</v>
      </c>
      <c r="R40" s="15"/>
      <c r="S40" s="21">
        <v>0.8</v>
      </c>
      <c r="T40" s="25">
        <v>17</v>
      </c>
      <c r="U40" s="21">
        <v>1.04</v>
      </c>
      <c r="V40" s="15">
        <v>0.86</v>
      </c>
      <c r="W40" s="16">
        <f t="shared" si="6"/>
        <v>0.8944</v>
      </c>
      <c r="X40" s="74">
        <f t="shared" si="7"/>
        <v>0.017</v>
      </c>
      <c r="Y40" s="117">
        <f t="shared" si="8"/>
        <v>0.0002584816</v>
      </c>
      <c r="Z40" s="107">
        <v>5.8</v>
      </c>
    </row>
    <row r="42" spans="1:26" s="6" customFormat="1" ht="15">
      <c r="A42" s="111" t="s">
        <v>194</v>
      </c>
      <c r="B42" s="11"/>
      <c r="D42" s="8"/>
      <c r="E42" s="12"/>
      <c r="G42" s="7"/>
      <c r="H42" s="7"/>
      <c r="I42" s="81"/>
      <c r="J42" s="20"/>
      <c r="K42" s="12"/>
      <c r="L42" s="9"/>
      <c r="M42" s="9"/>
      <c r="N42" s="21"/>
      <c r="O42" s="21"/>
      <c r="P42" s="21"/>
      <c r="R42" s="17"/>
      <c r="S42" s="21"/>
      <c r="T42" s="21"/>
      <c r="U42" s="21"/>
      <c r="X42" s="21"/>
      <c r="Y42" s="4"/>
      <c r="Z42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Q16" sqref="Q16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3.8515625" style="0" customWidth="1"/>
    <col min="5" max="5" width="17.42187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1.421875" style="0" customWidth="1"/>
    <col min="25" max="25" width="10.28125" style="0" customWidth="1"/>
    <col min="26" max="26" width="8.71093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AC1" s="37"/>
    </row>
    <row r="2" spans="1:25" s="64" customFormat="1" ht="12.75">
      <c r="A2" s="57" t="s">
        <v>76</v>
      </c>
      <c r="B2" s="25">
        <v>2008</v>
      </c>
      <c r="C2" s="25">
        <v>2</v>
      </c>
      <c r="D2" s="42" t="s">
        <v>351</v>
      </c>
      <c r="E2" s="38" t="s">
        <v>352</v>
      </c>
      <c r="F2" s="38" t="s">
        <v>353</v>
      </c>
      <c r="G2" s="38" t="s">
        <v>55</v>
      </c>
      <c r="H2" s="38"/>
      <c r="I2" s="80">
        <v>700</v>
      </c>
      <c r="J2" s="80">
        <v>2.3</v>
      </c>
      <c r="K2" s="80">
        <v>16</v>
      </c>
      <c r="L2" s="25">
        <v>0</v>
      </c>
      <c r="M2" s="47">
        <f>L2+0.25</f>
        <v>0.25</v>
      </c>
      <c r="N2" s="15">
        <v>1</v>
      </c>
      <c r="O2" s="25">
        <v>-55</v>
      </c>
      <c r="P2" s="25">
        <v>125</v>
      </c>
      <c r="Q2" s="90">
        <f aca="true" t="shared" si="0" ref="Q2:Q15">100*N2/(P2-O2)</f>
        <v>0.5555555555555556</v>
      </c>
      <c r="R2" s="25">
        <f aca="true" t="shared" si="1" ref="R2:R7">V2/S2</f>
        <v>1000</v>
      </c>
      <c r="S2" s="15">
        <v>5</v>
      </c>
      <c r="T2" s="25">
        <v>50</v>
      </c>
      <c r="U2" s="25">
        <f>1/0.33/0.001</f>
        <v>3030.30303030303</v>
      </c>
      <c r="V2" s="25">
        <v>5000</v>
      </c>
      <c r="W2" s="54">
        <f aca="true" t="shared" si="2" ref="W2:W15">U2*V2</f>
        <v>15151515.15151515</v>
      </c>
      <c r="X2" s="74">
        <f aca="true" t="shared" si="3" ref="X2:X15">T2/1000</f>
        <v>0.05</v>
      </c>
      <c r="Y2" s="92">
        <f aca="true" t="shared" si="4" ref="Y2:Y15">W2*X2^2</f>
        <v>37878.78787878788</v>
      </c>
    </row>
    <row r="3" spans="1:25" s="64" customFormat="1" ht="12.75">
      <c r="A3" s="57" t="s">
        <v>51</v>
      </c>
      <c r="B3" s="25">
        <v>2009</v>
      </c>
      <c r="C3" s="25">
        <v>7</v>
      </c>
      <c r="D3" s="42" t="s">
        <v>354</v>
      </c>
      <c r="E3" s="38" t="s">
        <v>355</v>
      </c>
      <c r="F3" s="38" t="s">
        <v>353</v>
      </c>
      <c r="G3" s="38" t="s">
        <v>55</v>
      </c>
      <c r="H3" s="38"/>
      <c r="I3" s="80">
        <v>700</v>
      </c>
      <c r="J3" s="80">
        <v>2.3</v>
      </c>
      <c r="K3" s="80">
        <v>16</v>
      </c>
      <c r="L3" s="25">
        <v>0</v>
      </c>
      <c r="M3" s="47">
        <f aca="true" t="shared" si="5" ref="M3:M16">L3+0.25</f>
        <v>0.25</v>
      </c>
      <c r="N3" s="15">
        <v>1.4</v>
      </c>
      <c r="O3" s="25">
        <v>-55</v>
      </c>
      <c r="P3" s="25">
        <v>125</v>
      </c>
      <c r="Q3" s="88">
        <f t="shared" si="0"/>
        <v>0.7777777777777778</v>
      </c>
      <c r="R3" s="25">
        <f t="shared" si="1"/>
        <v>1000</v>
      </c>
      <c r="S3" s="15">
        <v>5</v>
      </c>
      <c r="T3" s="25">
        <v>50</v>
      </c>
      <c r="U3" s="25">
        <v>6250</v>
      </c>
      <c r="V3" s="25">
        <v>5000</v>
      </c>
      <c r="W3" s="54">
        <f t="shared" si="2"/>
        <v>31250000</v>
      </c>
      <c r="X3" s="74">
        <f t="shared" si="3"/>
        <v>0.05</v>
      </c>
      <c r="Y3" s="92">
        <f t="shared" si="4"/>
        <v>78125.00000000001</v>
      </c>
    </row>
    <row r="4" spans="1:25" s="64" customFormat="1" ht="12.75">
      <c r="A4" s="57" t="s">
        <v>76</v>
      </c>
      <c r="B4" s="25">
        <v>2010</v>
      </c>
      <c r="C4" s="25">
        <v>2</v>
      </c>
      <c r="D4" s="42" t="s">
        <v>356</v>
      </c>
      <c r="E4" s="38" t="s">
        <v>352</v>
      </c>
      <c r="F4" s="38" t="s">
        <v>353</v>
      </c>
      <c r="G4" s="38" t="s">
        <v>55</v>
      </c>
      <c r="H4" s="38"/>
      <c r="I4" s="80">
        <v>180</v>
      </c>
      <c r="J4" s="80">
        <v>0.18</v>
      </c>
      <c r="K4" s="80">
        <v>16</v>
      </c>
      <c r="L4" s="25">
        <v>0</v>
      </c>
      <c r="M4" s="47">
        <f t="shared" si="5"/>
        <v>0.25</v>
      </c>
      <c r="N4" s="15">
        <v>0.4</v>
      </c>
      <c r="O4" s="25">
        <v>-55</v>
      </c>
      <c r="P4" s="25">
        <v>125</v>
      </c>
      <c r="Q4" s="98">
        <f t="shared" si="0"/>
        <v>0.2222222222222222</v>
      </c>
      <c r="R4" s="25">
        <f t="shared" si="1"/>
        <v>1666.6666666666665</v>
      </c>
      <c r="S4" s="15">
        <v>1.8</v>
      </c>
      <c r="T4" s="25">
        <v>20</v>
      </c>
      <c r="U4" s="25">
        <f>1/0.16/0.001</f>
        <v>6250</v>
      </c>
      <c r="V4" s="25">
        <v>3000</v>
      </c>
      <c r="W4" s="54">
        <f t="shared" si="2"/>
        <v>18750000</v>
      </c>
      <c r="X4" s="74">
        <f t="shared" si="3"/>
        <v>0.02</v>
      </c>
      <c r="Y4" s="92">
        <f t="shared" si="4"/>
        <v>7500</v>
      </c>
    </row>
    <row r="5" spans="1:26" s="6" customFormat="1" ht="12.75">
      <c r="A5" s="57" t="s">
        <v>76</v>
      </c>
      <c r="B5" s="25">
        <v>2010</v>
      </c>
      <c r="C5" s="25">
        <v>2</v>
      </c>
      <c r="D5" s="42" t="s">
        <v>356</v>
      </c>
      <c r="E5" s="38" t="s">
        <v>352</v>
      </c>
      <c r="F5" s="38" t="s">
        <v>353</v>
      </c>
      <c r="G5" s="38" t="s">
        <v>55</v>
      </c>
      <c r="H5" s="38"/>
      <c r="I5" s="80">
        <v>180</v>
      </c>
      <c r="J5" s="80">
        <v>0.18</v>
      </c>
      <c r="K5" s="80">
        <v>16</v>
      </c>
      <c r="L5" s="25">
        <v>0</v>
      </c>
      <c r="M5" s="47">
        <f t="shared" si="5"/>
        <v>0.25</v>
      </c>
      <c r="N5" s="15">
        <v>0.8</v>
      </c>
      <c r="O5" s="25">
        <v>-55</v>
      </c>
      <c r="P5" s="25">
        <v>125</v>
      </c>
      <c r="Q5" s="88">
        <f t="shared" si="0"/>
        <v>0.4444444444444444</v>
      </c>
      <c r="R5" s="25">
        <f t="shared" si="1"/>
        <v>740.5555555555555</v>
      </c>
      <c r="S5" s="15">
        <v>1.8</v>
      </c>
      <c r="T5" s="25">
        <v>30</v>
      </c>
      <c r="U5" s="25">
        <f>U4</f>
        <v>6250</v>
      </c>
      <c r="V5" s="25">
        <f>500+833</f>
        <v>1333</v>
      </c>
      <c r="W5" s="54">
        <f t="shared" si="2"/>
        <v>8331250</v>
      </c>
      <c r="X5" s="74">
        <f t="shared" si="3"/>
        <v>0.03</v>
      </c>
      <c r="Y5" s="92">
        <f t="shared" si="4"/>
        <v>7498.125</v>
      </c>
      <c r="Z5" s="75"/>
    </row>
    <row r="6" spans="1:29" s="52" customFormat="1" ht="12.75">
      <c r="A6" s="57" t="s">
        <v>357</v>
      </c>
      <c r="B6" s="25">
        <v>2011</v>
      </c>
      <c r="C6" s="25">
        <v>6</v>
      </c>
      <c r="D6" s="42" t="s">
        <v>358</v>
      </c>
      <c r="E6" s="38" t="s">
        <v>352</v>
      </c>
      <c r="F6" s="38" t="s">
        <v>359</v>
      </c>
      <c r="G6" s="38" t="s">
        <v>55</v>
      </c>
      <c r="H6" s="38"/>
      <c r="I6" s="80">
        <v>500</v>
      </c>
      <c r="J6" s="80">
        <v>2</v>
      </c>
      <c r="K6" s="80">
        <v>16</v>
      </c>
      <c r="L6" s="25">
        <v>0</v>
      </c>
      <c r="M6" s="47">
        <f t="shared" si="5"/>
        <v>0.25</v>
      </c>
      <c r="N6" s="15">
        <v>1.2</v>
      </c>
      <c r="O6" s="25">
        <v>-70</v>
      </c>
      <c r="P6" s="25">
        <v>170</v>
      </c>
      <c r="Q6" s="88">
        <f t="shared" si="0"/>
        <v>0.5</v>
      </c>
      <c r="R6" s="25">
        <f t="shared" si="1"/>
        <v>700</v>
      </c>
      <c r="S6" s="15">
        <v>5</v>
      </c>
      <c r="T6" s="25">
        <v>37</v>
      </c>
      <c r="U6" s="25">
        <v>1000</v>
      </c>
      <c r="V6" s="25">
        <v>3500</v>
      </c>
      <c r="W6" s="54">
        <f t="shared" si="2"/>
        <v>3500000</v>
      </c>
      <c r="X6" s="74">
        <f t="shared" si="3"/>
        <v>0.037</v>
      </c>
      <c r="Y6" s="92">
        <f t="shared" si="4"/>
        <v>4791.499999999999</v>
      </c>
      <c r="Z6" s="26"/>
      <c r="AA6" s="26"/>
      <c r="AB6" s="26"/>
      <c r="AC6" s="26"/>
    </row>
    <row r="7" spans="1:26" s="6" customFormat="1" ht="12.75">
      <c r="A7" s="57" t="s">
        <v>76</v>
      </c>
      <c r="B7" s="25">
        <v>2012</v>
      </c>
      <c r="C7" s="25">
        <v>2</v>
      </c>
      <c r="D7" s="42" t="s">
        <v>360</v>
      </c>
      <c r="E7" s="38" t="s">
        <v>352</v>
      </c>
      <c r="F7" s="38" t="s">
        <v>359</v>
      </c>
      <c r="G7" s="38" t="s">
        <v>88</v>
      </c>
      <c r="H7" s="38"/>
      <c r="I7" s="80">
        <v>500</v>
      </c>
      <c r="J7" s="80">
        <v>1</v>
      </c>
      <c r="K7" s="80">
        <v>12</v>
      </c>
      <c r="L7" s="25">
        <v>1</v>
      </c>
      <c r="M7" s="47">
        <f t="shared" si="5"/>
        <v>1.25</v>
      </c>
      <c r="N7" s="15">
        <v>0.8</v>
      </c>
      <c r="O7" s="110">
        <v>-70</v>
      </c>
      <c r="P7" s="110">
        <v>200</v>
      </c>
      <c r="Q7" s="88">
        <f t="shared" si="0"/>
        <v>0.2962962962962963</v>
      </c>
      <c r="R7" s="25">
        <f t="shared" si="1"/>
        <v>520</v>
      </c>
      <c r="S7" s="15">
        <v>5</v>
      </c>
      <c r="T7" s="25">
        <v>75</v>
      </c>
      <c r="U7" s="25">
        <v>1429</v>
      </c>
      <c r="V7" s="25">
        <v>2600</v>
      </c>
      <c r="W7" s="54">
        <f t="shared" si="2"/>
        <v>3715400</v>
      </c>
      <c r="X7" s="74">
        <f t="shared" si="3"/>
        <v>0.075</v>
      </c>
      <c r="Y7" s="92">
        <f t="shared" si="4"/>
        <v>20899.125</v>
      </c>
      <c r="Z7" s="75"/>
    </row>
    <row r="8" spans="1:29" s="52" customFormat="1" ht="12.75">
      <c r="A8" s="51" t="s">
        <v>60</v>
      </c>
      <c r="B8" s="25">
        <v>2014</v>
      </c>
      <c r="C8" s="25">
        <v>9</v>
      </c>
      <c r="D8" s="42" t="s">
        <v>361</v>
      </c>
      <c r="E8" s="38" t="s">
        <v>362</v>
      </c>
      <c r="F8" s="38" t="s">
        <v>353</v>
      </c>
      <c r="G8" s="38" t="s">
        <v>88</v>
      </c>
      <c r="H8" s="38"/>
      <c r="I8" s="80">
        <v>160</v>
      </c>
      <c r="J8" s="74">
        <v>0.008</v>
      </c>
      <c r="K8" s="80">
        <v>96</v>
      </c>
      <c r="L8" s="25">
        <v>0</v>
      </c>
      <c r="M8" s="47">
        <f t="shared" si="5"/>
        <v>0.25</v>
      </c>
      <c r="N8" s="15">
        <v>4.8</v>
      </c>
      <c r="O8" s="25">
        <v>-40</v>
      </c>
      <c r="P8" s="25">
        <v>125</v>
      </c>
      <c r="Q8" s="88">
        <f t="shared" si="0"/>
        <v>2.909090909090909</v>
      </c>
      <c r="R8" s="25"/>
      <c r="S8" s="15">
        <v>1.8</v>
      </c>
      <c r="T8" s="25">
        <v>210</v>
      </c>
      <c r="U8" s="25">
        <v>1</v>
      </c>
      <c r="V8" s="25">
        <v>3100</v>
      </c>
      <c r="W8" s="54">
        <f t="shared" si="2"/>
        <v>3100</v>
      </c>
      <c r="X8" s="74">
        <f t="shared" si="3"/>
        <v>0.21</v>
      </c>
      <c r="Y8" s="92">
        <f t="shared" si="4"/>
        <v>136.70999999999998</v>
      </c>
      <c r="Z8" s="26"/>
      <c r="AA8" s="26"/>
      <c r="AB8" s="26"/>
      <c r="AC8" s="26"/>
    </row>
    <row r="9" spans="1:29" s="52" customFormat="1" ht="12.75">
      <c r="A9" s="51" t="s">
        <v>60</v>
      </c>
      <c r="B9" s="25">
        <v>2014</v>
      </c>
      <c r="C9" s="25">
        <v>9</v>
      </c>
      <c r="D9" s="42" t="s">
        <v>363</v>
      </c>
      <c r="E9" s="38" t="s">
        <v>362</v>
      </c>
      <c r="F9" s="38" t="s">
        <v>353</v>
      </c>
      <c r="G9" s="38" t="s">
        <v>88</v>
      </c>
      <c r="H9" s="38"/>
      <c r="I9" s="80">
        <v>160</v>
      </c>
      <c r="J9" s="74">
        <v>0.008</v>
      </c>
      <c r="K9" s="80">
        <v>96</v>
      </c>
      <c r="L9" s="25">
        <v>1</v>
      </c>
      <c r="M9" s="47">
        <f t="shared" si="5"/>
        <v>1.25</v>
      </c>
      <c r="N9" s="15">
        <v>1.3</v>
      </c>
      <c r="O9" s="25">
        <v>-40</v>
      </c>
      <c r="P9" s="25">
        <v>125</v>
      </c>
      <c r="Q9" s="88">
        <f t="shared" si="0"/>
        <v>0.7878787878787878</v>
      </c>
      <c r="R9" s="25"/>
      <c r="S9" s="15">
        <v>1.8</v>
      </c>
      <c r="T9" s="25">
        <v>210</v>
      </c>
      <c r="U9" s="25">
        <v>1</v>
      </c>
      <c r="V9" s="25">
        <v>3100</v>
      </c>
      <c r="W9" s="54">
        <f t="shared" si="2"/>
        <v>3100</v>
      </c>
      <c r="X9" s="74">
        <f t="shared" si="3"/>
        <v>0.21</v>
      </c>
      <c r="Y9" s="92">
        <f t="shared" si="4"/>
        <v>136.70999999999998</v>
      </c>
      <c r="Z9" s="26"/>
      <c r="AA9" s="26"/>
      <c r="AB9" s="26"/>
      <c r="AC9" s="26"/>
    </row>
    <row r="10" spans="1:26" s="6" customFormat="1" ht="12.75">
      <c r="A10" s="57" t="s">
        <v>76</v>
      </c>
      <c r="B10" s="25">
        <v>2015</v>
      </c>
      <c r="C10" s="25">
        <v>2</v>
      </c>
      <c r="D10" s="42" t="s">
        <v>364</v>
      </c>
      <c r="E10" s="38" t="s">
        <v>365</v>
      </c>
      <c r="F10" s="38" t="s">
        <v>353</v>
      </c>
      <c r="G10" s="38" t="s">
        <v>88</v>
      </c>
      <c r="H10" s="38"/>
      <c r="I10" s="80">
        <v>160</v>
      </c>
      <c r="J10" s="74">
        <v>0.0046</v>
      </c>
      <c r="K10" s="80">
        <v>80</v>
      </c>
      <c r="L10" s="25">
        <v>1</v>
      </c>
      <c r="M10" s="47">
        <f t="shared" si="5"/>
        <v>1.25</v>
      </c>
      <c r="N10" s="15">
        <v>3</v>
      </c>
      <c r="O10" s="25">
        <v>-10</v>
      </c>
      <c r="P10" s="25">
        <v>125</v>
      </c>
      <c r="Q10" s="88">
        <f t="shared" si="0"/>
        <v>2.2222222222222223</v>
      </c>
      <c r="R10" s="25"/>
      <c r="S10" s="15">
        <v>1.5</v>
      </c>
      <c r="T10" s="25">
        <v>600</v>
      </c>
      <c r="U10" s="15">
        <v>1.1</v>
      </c>
      <c r="V10" s="25">
        <v>3600</v>
      </c>
      <c r="W10" s="54">
        <f t="shared" si="2"/>
        <v>3960.0000000000005</v>
      </c>
      <c r="X10" s="74">
        <f t="shared" si="3"/>
        <v>0.6</v>
      </c>
      <c r="Y10" s="92">
        <f t="shared" si="4"/>
        <v>1425.6000000000001</v>
      </c>
      <c r="Z10" s="75"/>
    </row>
    <row r="11" spans="1:25" s="26" customFormat="1" ht="12.75">
      <c r="A11" s="57" t="s">
        <v>155</v>
      </c>
      <c r="B11" s="25">
        <v>2015</v>
      </c>
      <c r="C11" s="25">
        <v>11</v>
      </c>
      <c r="D11" s="42" t="s">
        <v>366</v>
      </c>
      <c r="E11" s="38" t="s">
        <v>244</v>
      </c>
      <c r="F11" s="38" t="s">
        <v>353</v>
      </c>
      <c r="G11" s="38" t="s">
        <v>55</v>
      </c>
      <c r="H11" s="38"/>
      <c r="I11" s="80">
        <v>160</v>
      </c>
      <c r="J11" s="74">
        <v>0.0028</v>
      </c>
      <c r="K11" s="80">
        <v>120</v>
      </c>
      <c r="L11" s="25">
        <v>1</v>
      </c>
      <c r="M11" s="47">
        <f t="shared" si="5"/>
        <v>1.25</v>
      </c>
      <c r="N11" s="15">
        <v>2.46</v>
      </c>
      <c r="O11" s="25">
        <v>-35</v>
      </c>
      <c r="P11" s="25">
        <v>125</v>
      </c>
      <c r="Q11" s="88">
        <f t="shared" si="0"/>
        <v>1.5375</v>
      </c>
      <c r="R11" s="25"/>
      <c r="S11" s="15">
        <v>1.8</v>
      </c>
      <c r="T11" s="25">
        <v>470</v>
      </c>
      <c r="U11" s="25">
        <v>1</v>
      </c>
      <c r="V11" s="25">
        <v>2400</v>
      </c>
      <c r="W11" s="54">
        <f t="shared" si="2"/>
        <v>2400</v>
      </c>
      <c r="X11" s="74">
        <f t="shared" si="3"/>
        <v>0.47</v>
      </c>
      <c r="Y11" s="92">
        <f t="shared" si="4"/>
        <v>530.16</v>
      </c>
    </row>
    <row r="12" spans="1:26" s="6" customFormat="1" ht="12.75">
      <c r="A12" s="51" t="s">
        <v>76</v>
      </c>
      <c r="B12" s="25">
        <v>2016</v>
      </c>
      <c r="C12" s="25">
        <v>2</v>
      </c>
      <c r="D12" s="42" t="s">
        <v>367</v>
      </c>
      <c r="E12" s="38" t="s">
        <v>362</v>
      </c>
      <c r="F12" s="38" t="s">
        <v>353</v>
      </c>
      <c r="G12" s="38" t="s">
        <v>368</v>
      </c>
      <c r="H12" s="38"/>
      <c r="I12" s="80">
        <v>40</v>
      </c>
      <c r="J12" s="97">
        <v>0.00165</v>
      </c>
      <c r="K12" s="80">
        <v>144</v>
      </c>
      <c r="L12" s="25">
        <v>0</v>
      </c>
      <c r="M12" s="47">
        <f t="shared" si="5"/>
        <v>0.25</v>
      </c>
      <c r="N12" s="15">
        <v>2.8</v>
      </c>
      <c r="O12" s="25">
        <v>-40</v>
      </c>
      <c r="P12" s="25">
        <v>125</v>
      </c>
      <c r="Q12" s="88">
        <f t="shared" si="0"/>
        <v>1.696969696969697</v>
      </c>
      <c r="R12" s="25"/>
      <c r="S12" s="20">
        <v>1.05</v>
      </c>
      <c r="T12" s="25">
        <v>360</v>
      </c>
      <c r="U12" s="15">
        <v>1</v>
      </c>
      <c r="V12" s="25">
        <v>2500</v>
      </c>
      <c r="W12" s="54">
        <f t="shared" si="2"/>
        <v>2500</v>
      </c>
      <c r="X12" s="74">
        <f t="shared" si="3"/>
        <v>0.36</v>
      </c>
      <c r="Y12" s="92">
        <f t="shared" si="4"/>
        <v>324</v>
      </c>
      <c r="Z12" s="75"/>
    </row>
    <row r="13" spans="1:26" s="6" customFormat="1" ht="12.75">
      <c r="A13" s="51" t="s">
        <v>76</v>
      </c>
      <c r="B13" s="25">
        <v>2016</v>
      </c>
      <c r="C13" s="25">
        <v>2</v>
      </c>
      <c r="D13" s="42" t="s">
        <v>367</v>
      </c>
      <c r="E13" s="38" t="s">
        <v>362</v>
      </c>
      <c r="F13" s="38" t="s">
        <v>353</v>
      </c>
      <c r="G13" s="38" t="s">
        <v>368</v>
      </c>
      <c r="H13" s="38"/>
      <c r="I13" s="80">
        <v>40</v>
      </c>
      <c r="J13" s="97">
        <v>0.00165</v>
      </c>
      <c r="K13" s="80">
        <v>144</v>
      </c>
      <c r="L13" s="25">
        <v>1</v>
      </c>
      <c r="M13" s="47">
        <f t="shared" si="5"/>
        <v>1.25</v>
      </c>
      <c r="N13" s="15">
        <v>1.5</v>
      </c>
      <c r="O13" s="25">
        <v>-40</v>
      </c>
      <c r="P13" s="25">
        <v>125</v>
      </c>
      <c r="Q13" s="88">
        <f t="shared" si="0"/>
        <v>0.9090909090909091</v>
      </c>
      <c r="R13" s="25"/>
      <c r="S13" s="20">
        <v>1.05</v>
      </c>
      <c r="T13" s="25">
        <v>360</v>
      </c>
      <c r="U13" s="15">
        <v>1</v>
      </c>
      <c r="V13" s="25">
        <v>2500</v>
      </c>
      <c r="W13" s="54">
        <f t="shared" si="2"/>
        <v>2500</v>
      </c>
      <c r="X13" s="74">
        <f t="shared" si="3"/>
        <v>0.36</v>
      </c>
      <c r="Y13" s="92">
        <f t="shared" si="4"/>
        <v>324</v>
      </c>
      <c r="Z13" s="75"/>
    </row>
    <row r="14" spans="1:26" s="6" customFormat="1" ht="12.75">
      <c r="A14" s="51" t="s">
        <v>76</v>
      </c>
      <c r="B14" s="25">
        <v>2016</v>
      </c>
      <c r="C14" s="25">
        <v>2</v>
      </c>
      <c r="D14" s="42" t="s">
        <v>367</v>
      </c>
      <c r="E14" s="38" t="s">
        <v>362</v>
      </c>
      <c r="F14" s="38" t="s">
        <v>353</v>
      </c>
      <c r="G14" s="38" t="s">
        <v>368</v>
      </c>
      <c r="H14" s="38"/>
      <c r="I14" s="80">
        <v>40</v>
      </c>
      <c r="J14" s="97">
        <v>0.00165</v>
      </c>
      <c r="K14" s="80">
        <v>144</v>
      </c>
      <c r="L14" s="25">
        <v>0</v>
      </c>
      <c r="M14" s="47">
        <f t="shared" si="5"/>
        <v>0.25</v>
      </c>
      <c r="N14" s="15">
        <v>4.6</v>
      </c>
      <c r="O14" s="25">
        <v>-40</v>
      </c>
      <c r="P14" s="25">
        <v>125</v>
      </c>
      <c r="Q14" s="88">
        <f t="shared" si="0"/>
        <v>2.7878787878787876</v>
      </c>
      <c r="R14" s="25"/>
      <c r="S14" s="20">
        <v>1.05</v>
      </c>
      <c r="T14" s="25">
        <v>240</v>
      </c>
      <c r="U14" s="15">
        <v>1</v>
      </c>
      <c r="V14" s="25">
        <v>2500</v>
      </c>
      <c r="W14" s="54">
        <f t="shared" si="2"/>
        <v>2500</v>
      </c>
      <c r="X14" s="74">
        <f t="shared" si="3"/>
        <v>0.24</v>
      </c>
      <c r="Y14" s="92">
        <f t="shared" si="4"/>
        <v>144</v>
      </c>
      <c r="Z14" s="75"/>
    </row>
    <row r="15" spans="1:26" s="6" customFormat="1" ht="12.75">
      <c r="A15" s="51" t="s">
        <v>76</v>
      </c>
      <c r="B15" s="25">
        <v>2016</v>
      </c>
      <c r="C15" s="25">
        <v>2</v>
      </c>
      <c r="D15" s="42" t="s">
        <v>367</v>
      </c>
      <c r="E15" s="38" t="s">
        <v>362</v>
      </c>
      <c r="F15" s="38" t="s">
        <v>353</v>
      </c>
      <c r="G15" s="38" t="s">
        <v>368</v>
      </c>
      <c r="H15" s="38"/>
      <c r="I15" s="80">
        <v>40</v>
      </c>
      <c r="J15" s="97">
        <v>0.00165</v>
      </c>
      <c r="K15" s="80">
        <v>144</v>
      </c>
      <c r="L15" s="25">
        <v>1</v>
      </c>
      <c r="M15" s="47">
        <f t="shared" si="5"/>
        <v>1.25</v>
      </c>
      <c r="N15" s="15">
        <v>2.1</v>
      </c>
      <c r="O15" s="25">
        <v>-40</v>
      </c>
      <c r="P15" s="25">
        <v>125</v>
      </c>
      <c r="Q15" s="88">
        <f t="shared" si="0"/>
        <v>1.2727272727272727</v>
      </c>
      <c r="R15" s="25"/>
      <c r="S15" s="20">
        <v>1.05</v>
      </c>
      <c r="T15" s="25">
        <v>240</v>
      </c>
      <c r="U15" s="15">
        <v>1</v>
      </c>
      <c r="V15" s="25">
        <v>2500</v>
      </c>
      <c r="W15" s="54">
        <f t="shared" si="2"/>
        <v>2500</v>
      </c>
      <c r="X15" s="74">
        <f t="shared" si="3"/>
        <v>0.24</v>
      </c>
      <c r="Y15" s="92">
        <f t="shared" si="4"/>
        <v>144</v>
      </c>
      <c r="Z15" s="75"/>
    </row>
    <row r="16" spans="1:27" s="6" customFormat="1" ht="12.75">
      <c r="A16" s="39" t="s">
        <v>76</v>
      </c>
      <c r="B16" s="25">
        <v>2021</v>
      </c>
      <c r="C16" s="25">
        <v>2</v>
      </c>
      <c r="D16" s="42" t="s">
        <v>263</v>
      </c>
      <c r="E16" s="38" t="s">
        <v>221</v>
      </c>
      <c r="F16" s="38" t="s">
        <v>353</v>
      </c>
      <c r="G16" s="38" t="s">
        <v>63</v>
      </c>
      <c r="H16" s="38" t="s">
        <v>236</v>
      </c>
      <c r="I16" s="80">
        <v>180</v>
      </c>
      <c r="J16" s="80">
        <v>0.2</v>
      </c>
      <c r="K16" s="80">
        <v>20</v>
      </c>
      <c r="L16" s="25">
        <v>0</v>
      </c>
      <c r="M16" s="47">
        <f t="shared" si="5"/>
        <v>0.25</v>
      </c>
      <c r="N16" s="15">
        <v>0.4</v>
      </c>
      <c r="O16" s="25">
        <v>-15</v>
      </c>
      <c r="P16" s="25">
        <v>105</v>
      </c>
      <c r="Q16" s="90">
        <f>100*N16/(P16-O16)</f>
        <v>0.3333333333333333</v>
      </c>
      <c r="R16" s="15"/>
      <c r="S16" s="47">
        <v>1.8</v>
      </c>
      <c r="T16" s="25">
        <v>15</v>
      </c>
      <c r="U16" s="25">
        <v>1000</v>
      </c>
      <c r="V16" s="25">
        <v>5100</v>
      </c>
      <c r="W16" s="54">
        <f>U16*V16</f>
        <v>5100000</v>
      </c>
      <c r="X16" s="74">
        <f>T16/1000</f>
        <v>0.015</v>
      </c>
      <c r="Y16" s="92">
        <f>W16*X16^2</f>
        <v>1147.5</v>
      </c>
      <c r="Z16" s="75" t="s">
        <v>50</v>
      </c>
      <c r="AA16" s="75"/>
    </row>
    <row r="17" spans="1:26" s="6" customFormat="1" ht="12.75">
      <c r="A17" s="51"/>
      <c r="B17" s="25"/>
      <c r="C17" s="25"/>
      <c r="D17" s="42"/>
      <c r="E17" s="38"/>
      <c r="F17" s="38"/>
      <c r="G17" s="38"/>
      <c r="H17" s="38"/>
      <c r="I17" s="80"/>
      <c r="J17" s="85"/>
      <c r="K17" s="80"/>
      <c r="L17" s="25"/>
      <c r="M17" s="47"/>
      <c r="N17" s="15"/>
      <c r="O17" s="25"/>
      <c r="P17" s="25"/>
      <c r="Q17" s="21"/>
      <c r="R17" s="25"/>
      <c r="S17" s="20"/>
      <c r="T17" s="25"/>
      <c r="U17" s="15"/>
      <c r="V17" s="25"/>
      <c r="W17" s="54"/>
      <c r="X17" s="74"/>
      <c r="Y17" s="21"/>
      <c r="Z17" s="75"/>
    </row>
    <row r="18" spans="1:27" s="6" customFormat="1" ht="12.75">
      <c r="A18" s="51" t="s">
        <v>76</v>
      </c>
      <c r="B18" s="25">
        <v>2016</v>
      </c>
      <c r="C18" s="25">
        <v>2</v>
      </c>
      <c r="D18" s="42" t="s">
        <v>369</v>
      </c>
      <c r="E18" s="38" t="s">
        <v>370</v>
      </c>
      <c r="F18" s="38" t="s">
        <v>371</v>
      </c>
      <c r="G18" s="38" t="s">
        <v>118</v>
      </c>
      <c r="H18" s="38" t="s">
        <v>69</v>
      </c>
      <c r="I18" s="80">
        <v>180</v>
      </c>
      <c r="J18" s="80">
        <v>0.54</v>
      </c>
      <c r="K18" s="80"/>
      <c r="L18" s="25"/>
      <c r="M18" s="47"/>
      <c r="N18" s="15"/>
      <c r="O18" s="25">
        <v>-40</v>
      </c>
      <c r="P18" s="25">
        <v>85</v>
      </c>
      <c r="Q18" s="88"/>
      <c r="R18" s="25"/>
      <c r="S18" s="20">
        <v>1.8</v>
      </c>
      <c r="T18" s="47">
        <v>0.04</v>
      </c>
      <c r="U18" s="15">
        <v>3.85</v>
      </c>
      <c r="V18" s="25">
        <v>19000</v>
      </c>
      <c r="W18" s="54">
        <f>U18*V18</f>
        <v>73150</v>
      </c>
      <c r="X18" s="87">
        <f>T18/1000</f>
        <v>4E-05</v>
      </c>
      <c r="Y18" s="92">
        <f>W18*X18^2</f>
        <v>0.00011704000000000002</v>
      </c>
      <c r="Z18" s="75"/>
      <c r="AA18" s="74"/>
    </row>
    <row r="19" spans="1:26" s="6" customFormat="1" ht="12.75">
      <c r="A19" s="12" t="s">
        <v>51</v>
      </c>
      <c r="B19" s="80">
        <v>2017</v>
      </c>
      <c r="C19" s="6">
        <v>12</v>
      </c>
      <c r="D19" s="42" t="s">
        <v>372</v>
      </c>
      <c r="E19" s="38" t="s">
        <v>370</v>
      </c>
      <c r="F19" s="38" t="s">
        <v>371</v>
      </c>
      <c r="G19" s="38" t="s">
        <v>118</v>
      </c>
      <c r="H19" s="38" t="s">
        <v>69</v>
      </c>
      <c r="I19" s="80">
        <v>180</v>
      </c>
      <c r="J19" s="80">
        <v>0.54</v>
      </c>
      <c r="K19" s="12"/>
      <c r="L19" s="9"/>
      <c r="M19" s="9"/>
      <c r="N19" s="21"/>
      <c r="O19" s="25">
        <v>-40</v>
      </c>
      <c r="P19" s="25">
        <v>85</v>
      </c>
      <c r="Q19" s="89"/>
      <c r="R19" s="25"/>
      <c r="S19" s="20">
        <v>1.8</v>
      </c>
      <c r="T19" s="47">
        <v>0.02</v>
      </c>
      <c r="U19" s="15">
        <v>5</v>
      </c>
      <c r="V19" s="25">
        <v>19000</v>
      </c>
      <c r="W19" s="54">
        <f>U19*V19</f>
        <v>95000</v>
      </c>
      <c r="X19" s="87">
        <f>T19/1000</f>
        <v>2E-05</v>
      </c>
      <c r="Y19" s="93">
        <f>W19*X19^2</f>
        <v>3.800000000000001E-05</v>
      </c>
      <c r="Z19" s="75"/>
    </row>
    <row r="22" spans="1:26" s="6" customFormat="1" ht="15">
      <c r="A22" s="111" t="s">
        <v>194</v>
      </c>
      <c r="B22" s="11"/>
      <c r="D22" s="8"/>
      <c r="E22" s="12"/>
      <c r="G22" s="7"/>
      <c r="H22" s="7"/>
      <c r="I22" s="81"/>
      <c r="J22" s="20"/>
      <c r="K22" s="12"/>
      <c r="L22" s="9"/>
      <c r="M22" s="9"/>
      <c r="N22" s="21"/>
      <c r="O22" s="21"/>
      <c r="P22" s="21"/>
      <c r="R22" s="17"/>
      <c r="S22" s="21"/>
      <c r="T22" s="21"/>
      <c r="U22" s="21"/>
      <c r="X22" s="21"/>
      <c r="Y22" s="4"/>
      <c r="Z22"/>
    </row>
  </sheetData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" width="16.00390625" style="0" customWidth="1"/>
    <col min="2" max="6" width="11.7109375" style="0" customWidth="1"/>
    <col min="7" max="7" width="14.28125" style="0" customWidth="1"/>
    <col min="8" max="8" width="8.7109375" style="0" customWidth="1"/>
    <col min="9" max="9" width="11.7109375" style="0" customWidth="1"/>
  </cols>
  <sheetData>
    <row r="1" ht="12.75">
      <c r="A1" s="15"/>
    </row>
    <row r="2" ht="15" customHeight="1">
      <c r="A2" s="65" t="s">
        <v>373</v>
      </c>
    </row>
    <row r="3" ht="15" customHeight="1">
      <c r="A3" s="65"/>
    </row>
    <row r="4" spans="1:5" ht="12.75">
      <c r="A4" s="66" t="s">
        <v>374</v>
      </c>
      <c r="B4" s="67">
        <v>0.01</v>
      </c>
      <c r="C4" s="67">
        <v>0.001</v>
      </c>
      <c r="D4" s="67">
        <v>0.0001</v>
      </c>
      <c r="E4" s="67">
        <v>1E-05</v>
      </c>
    </row>
    <row r="5" spans="2:7" ht="12.75">
      <c r="B5" s="53"/>
      <c r="C5" s="53"/>
      <c r="D5" s="53"/>
      <c r="E5" s="53"/>
      <c r="G5" s="53"/>
    </row>
    <row r="6" spans="1:5" ht="12.75">
      <c r="A6" s="68" t="s">
        <v>39</v>
      </c>
      <c r="B6" s="69" t="s">
        <v>375</v>
      </c>
      <c r="C6" s="69" t="s">
        <v>375</v>
      </c>
      <c r="D6" s="69" t="s">
        <v>375</v>
      </c>
      <c r="E6" s="69" t="s">
        <v>375</v>
      </c>
    </row>
    <row r="7" spans="1:5" ht="15.75" customHeight="1">
      <c r="A7" s="70">
        <v>100000000</v>
      </c>
      <c r="B7" s="71">
        <f>SQRT(B4/$A7)</f>
        <v>1E-05</v>
      </c>
      <c r="C7" s="71">
        <f>SQRT(C4/$A7)</f>
        <v>3.1622776601683796E-06</v>
      </c>
      <c r="D7" s="71">
        <f>SQRT(D4/$A7)</f>
        <v>1E-06</v>
      </c>
      <c r="E7" s="71">
        <f>SQRT(E4/$A7)</f>
        <v>3.162277660168379E-07</v>
      </c>
    </row>
    <row r="8" spans="1:5" ht="24.75" customHeight="1">
      <c r="A8" s="70">
        <v>0.1</v>
      </c>
      <c r="B8" s="71">
        <f>SQRT(B4/$A8)</f>
        <v>0.31622776601683794</v>
      </c>
      <c r="C8" s="71">
        <f>SQRT(C4/$A8)</f>
        <v>0.1</v>
      </c>
      <c r="D8" s="71">
        <f>SQRT(D4/$A8)</f>
        <v>0.03162277660168379</v>
      </c>
      <c r="E8" s="71">
        <f>SQRT(E4/$A8)</f>
        <v>0.01</v>
      </c>
    </row>
    <row r="9" spans="1:5" ht="24.75" customHeight="1">
      <c r="A9" s="72"/>
      <c r="B9" s="16"/>
      <c r="C9" s="16"/>
      <c r="D9" s="16"/>
      <c r="E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Kofi Makinwa - EWI</cp:lastModifiedBy>
  <dcterms:created xsi:type="dcterms:W3CDTF">1996-10-14T23:33:28Z</dcterms:created>
  <dcterms:modified xsi:type="dcterms:W3CDTF">2023-05-12T13:07:00Z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0x010100639D052BA2BFB14FB625FADD7E4C949A</vt:lpwstr>
  </property>
</Properties>
</file>